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05" windowWidth="15420" windowHeight="3990"/>
  </bookViews>
  <sheets>
    <sheet name="Plan General" sheetId="1" r:id="rId1"/>
  </sheets>
  <definedNames>
    <definedName name="_xlnm._FilterDatabase" localSheetId="0" hidden="1">'Plan General'!$A$9:$AB$393</definedName>
    <definedName name="_xlnm.Print_Area" localSheetId="0">'Plan General'!$A$1:$V$520</definedName>
    <definedName name="_xlnm.Print_Titles" localSheetId="0">'Plan General'!$9:$10</definedName>
  </definedNames>
  <calcPr calcId="145621"/>
</workbook>
</file>

<file path=xl/calcChain.xml><?xml version="1.0" encoding="utf-8"?>
<calcChain xmlns="http://schemas.openxmlformats.org/spreadsheetml/2006/main">
  <c r="S507" i="1" l="1"/>
  <c r="S506" i="1"/>
  <c r="S505" i="1"/>
  <c r="S504" i="1"/>
  <c r="S503" i="1"/>
  <c r="S502" i="1"/>
  <c r="S501" i="1"/>
  <c r="S500" i="1"/>
  <c r="S499" i="1"/>
  <c r="S498" i="1"/>
  <c r="S497" i="1"/>
  <c r="S496" i="1"/>
  <c r="S495" i="1"/>
  <c r="S494" i="1"/>
  <c r="S493" i="1"/>
  <c r="S492" i="1"/>
  <c r="S491" i="1"/>
  <c r="S490" i="1"/>
  <c r="S489" i="1"/>
  <c r="S488" i="1"/>
  <c r="S487" i="1"/>
  <c r="S486" i="1"/>
  <c r="S485" i="1"/>
  <c r="S484" i="1"/>
  <c r="S483" i="1"/>
  <c r="S482" i="1"/>
  <c r="S481" i="1"/>
  <c r="S480" i="1"/>
  <c r="S479" i="1"/>
  <c r="S478" i="1"/>
  <c r="S477" i="1"/>
  <c r="S476" i="1"/>
  <c r="S475" i="1"/>
  <c r="S474" i="1"/>
  <c r="S472" i="1"/>
  <c r="S471" i="1"/>
  <c r="S470" i="1"/>
  <c r="S468" i="1"/>
  <c r="S467" i="1"/>
  <c r="S466" i="1"/>
  <c r="S464" i="1"/>
  <c r="S463" i="1"/>
  <c r="S462" i="1"/>
  <c r="S461" i="1"/>
  <c r="S460" i="1"/>
  <c r="S459" i="1"/>
  <c r="S458" i="1"/>
  <c r="S456" i="1"/>
  <c r="S455" i="1"/>
  <c r="S452" i="1"/>
  <c r="S448" i="1"/>
  <c r="S447" i="1"/>
  <c r="S444" i="1"/>
  <c r="S440" i="1"/>
  <c r="S436" i="1"/>
  <c r="S432" i="1"/>
  <c r="S428" i="1"/>
  <c r="S426" i="1"/>
  <c r="S425" i="1"/>
  <c r="S424" i="1"/>
  <c r="S421" i="1"/>
  <c r="S420" i="1"/>
  <c r="S419" i="1"/>
  <c r="S417" i="1"/>
  <c r="S416" i="1"/>
  <c r="S413" i="1"/>
  <c r="S412" i="1"/>
  <c r="S411" i="1"/>
  <c r="S410" i="1"/>
  <c r="S409" i="1"/>
  <c r="S408" i="1"/>
  <c r="S407" i="1"/>
  <c r="S406" i="1"/>
  <c r="S404" i="1"/>
  <c r="S402" i="1"/>
  <c r="S401" i="1"/>
  <c r="S400" i="1"/>
  <c r="S399" i="1"/>
  <c r="S398" i="1"/>
  <c r="S397" i="1"/>
  <c r="S396" i="1"/>
  <c r="P404" i="1"/>
  <c r="P403" i="1"/>
  <c r="W403" i="1" s="1"/>
  <c r="P473" i="1"/>
  <c r="W473" i="1" s="1"/>
  <c r="P474" i="1"/>
  <c r="W474" i="1" s="1"/>
  <c r="R507" i="1"/>
  <c r="P507" i="1"/>
  <c r="Q507" i="1" s="1"/>
  <c r="R506" i="1"/>
  <c r="P506" i="1"/>
  <c r="Q506" i="1" s="1"/>
  <c r="R505" i="1"/>
  <c r="P505" i="1"/>
  <c r="Q505" i="1" s="1"/>
  <c r="R504" i="1"/>
  <c r="P504" i="1"/>
  <c r="Q504" i="1" s="1"/>
  <c r="R503" i="1"/>
  <c r="P503" i="1"/>
  <c r="Q503" i="1" s="1"/>
  <c r="R502" i="1"/>
  <c r="P502" i="1"/>
  <c r="Q502" i="1" s="1"/>
  <c r="R501" i="1"/>
  <c r="P501" i="1"/>
  <c r="Q501" i="1" s="1"/>
  <c r="R500" i="1"/>
  <c r="P500" i="1"/>
  <c r="Q500" i="1" s="1"/>
  <c r="R499" i="1"/>
  <c r="P499" i="1"/>
  <c r="Q499" i="1" s="1"/>
  <c r="R498" i="1"/>
  <c r="P498" i="1"/>
  <c r="Q498" i="1" s="1"/>
  <c r="R497" i="1"/>
  <c r="P497" i="1"/>
  <c r="Q497" i="1" s="1"/>
  <c r="R496" i="1"/>
  <c r="P496" i="1"/>
  <c r="Q496" i="1" s="1"/>
  <c r="R495" i="1"/>
  <c r="P495" i="1"/>
  <c r="Q495" i="1" s="1"/>
  <c r="R494" i="1"/>
  <c r="P494" i="1"/>
  <c r="Q494" i="1" s="1"/>
  <c r="R493" i="1"/>
  <c r="P493" i="1"/>
  <c r="Q493" i="1" s="1"/>
  <c r="R492" i="1"/>
  <c r="P492" i="1"/>
  <c r="Q492" i="1" s="1"/>
  <c r="R491" i="1"/>
  <c r="P491" i="1"/>
  <c r="Q491" i="1" s="1"/>
  <c r="R490" i="1"/>
  <c r="P490" i="1"/>
  <c r="Q490" i="1" s="1"/>
  <c r="R489" i="1"/>
  <c r="P489" i="1"/>
  <c r="Q489" i="1" s="1"/>
  <c r="R488" i="1"/>
  <c r="P488" i="1"/>
  <c r="Q488" i="1" s="1"/>
  <c r="R487" i="1"/>
  <c r="P487" i="1"/>
  <c r="Q487" i="1" s="1"/>
  <c r="R486" i="1"/>
  <c r="P486" i="1"/>
  <c r="Q486" i="1" s="1"/>
  <c r="R485" i="1"/>
  <c r="P485" i="1"/>
  <c r="Q485" i="1" s="1"/>
  <c r="R484" i="1"/>
  <c r="P484" i="1"/>
  <c r="Q484" i="1" s="1"/>
  <c r="R483" i="1"/>
  <c r="P483" i="1"/>
  <c r="Q483" i="1" s="1"/>
  <c r="R482" i="1"/>
  <c r="P482" i="1"/>
  <c r="Q482" i="1" s="1"/>
  <c r="R481" i="1"/>
  <c r="P481" i="1"/>
  <c r="Q481" i="1" s="1"/>
  <c r="R480" i="1"/>
  <c r="P480" i="1"/>
  <c r="Q480" i="1" s="1"/>
  <c r="R479" i="1"/>
  <c r="P479" i="1"/>
  <c r="Q479" i="1" s="1"/>
  <c r="R478" i="1"/>
  <c r="P478" i="1"/>
  <c r="Q478" i="1" s="1"/>
  <c r="R477" i="1"/>
  <c r="P477" i="1"/>
  <c r="Q477" i="1" s="1"/>
  <c r="R476" i="1"/>
  <c r="P476" i="1"/>
  <c r="R475" i="1"/>
  <c r="P475" i="1"/>
  <c r="R474" i="1"/>
  <c r="R472" i="1"/>
  <c r="P472" i="1"/>
  <c r="R471" i="1"/>
  <c r="P471" i="1"/>
  <c r="W471" i="1" s="1"/>
  <c r="R470" i="1"/>
  <c r="P470" i="1"/>
  <c r="P469" i="1"/>
  <c r="R468" i="1"/>
  <c r="P468" i="1"/>
  <c r="R467" i="1"/>
  <c r="P467" i="1"/>
  <c r="R466" i="1"/>
  <c r="P466" i="1"/>
  <c r="P465" i="1"/>
  <c r="W465" i="1" s="1"/>
  <c r="R464" i="1"/>
  <c r="P464" i="1"/>
  <c r="R463" i="1"/>
  <c r="P463" i="1"/>
  <c r="W463" i="1" s="1"/>
  <c r="R462" i="1"/>
  <c r="P462" i="1"/>
  <c r="R461" i="1"/>
  <c r="P461" i="1"/>
  <c r="R460" i="1"/>
  <c r="P460" i="1"/>
  <c r="R459" i="1"/>
  <c r="P459" i="1"/>
  <c r="W459" i="1" s="1"/>
  <c r="R458" i="1"/>
  <c r="P458" i="1"/>
  <c r="P457" i="1"/>
  <c r="W457" i="1" s="1"/>
  <c r="P456" i="1"/>
  <c r="R455" i="1"/>
  <c r="P455" i="1"/>
  <c r="W455" i="1" s="1"/>
  <c r="P454" i="1"/>
  <c r="P453" i="1"/>
  <c r="P452" i="1"/>
  <c r="P451" i="1"/>
  <c r="P450" i="1"/>
  <c r="P449" i="1"/>
  <c r="W449" i="1" s="1"/>
  <c r="P448" i="1"/>
  <c r="R447" i="1"/>
  <c r="P447" i="1"/>
  <c r="P446" i="1"/>
  <c r="P445" i="1"/>
  <c r="R444" i="1"/>
  <c r="P444" i="1"/>
  <c r="P443" i="1"/>
  <c r="P442" i="1"/>
  <c r="P441" i="1"/>
  <c r="W441" i="1" s="1"/>
  <c r="P440" i="1"/>
  <c r="P439" i="1"/>
  <c r="P438" i="1"/>
  <c r="P437" i="1"/>
  <c r="W437" i="1" s="1"/>
  <c r="P436" i="1"/>
  <c r="P435" i="1"/>
  <c r="P434" i="1"/>
  <c r="P433" i="1"/>
  <c r="P432" i="1"/>
  <c r="P431" i="1"/>
  <c r="W431" i="1" s="1"/>
  <c r="P430" i="1"/>
  <c r="P429" i="1"/>
  <c r="W429" i="1" s="1"/>
  <c r="P428" i="1"/>
  <c r="P427" i="1"/>
  <c r="R426" i="1"/>
  <c r="P426" i="1"/>
  <c r="W426" i="1" s="1"/>
  <c r="R425" i="1"/>
  <c r="P425" i="1"/>
  <c r="P424" i="1"/>
  <c r="P423" i="1"/>
  <c r="W423" i="1" s="1"/>
  <c r="R422" i="1"/>
  <c r="P422" i="1"/>
  <c r="W422" i="1" s="1"/>
  <c r="R421" i="1"/>
  <c r="P421" i="1"/>
  <c r="R420" i="1"/>
  <c r="P420" i="1"/>
  <c r="R419" i="1"/>
  <c r="P419" i="1"/>
  <c r="W419" i="1" s="1"/>
  <c r="P418" i="1"/>
  <c r="R417" i="1"/>
  <c r="P417" i="1"/>
  <c r="W417" i="1" s="1"/>
  <c r="R416" i="1"/>
  <c r="P416" i="1"/>
  <c r="P415" i="1"/>
  <c r="P414" i="1"/>
  <c r="R413" i="1"/>
  <c r="P413" i="1"/>
  <c r="R412" i="1"/>
  <c r="P412" i="1"/>
  <c r="R411" i="1"/>
  <c r="P411" i="1"/>
  <c r="W411" i="1" s="1"/>
  <c r="R410" i="1"/>
  <c r="P410" i="1"/>
  <c r="R409" i="1"/>
  <c r="P409" i="1"/>
  <c r="R408" i="1"/>
  <c r="P408" i="1"/>
  <c r="R407" i="1"/>
  <c r="P407" i="1"/>
  <c r="W407" i="1" s="1"/>
  <c r="R406" i="1"/>
  <c r="P406" i="1"/>
  <c r="P405" i="1"/>
  <c r="R402" i="1"/>
  <c r="P402" i="1"/>
  <c r="R401" i="1"/>
  <c r="P401" i="1"/>
  <c r="W401" i="1" s="1"/>
  <c r="R400" i="1"/>
  <c r="P400" i="1"/>
  <c r="R399" i="1"/>
  <c r="P399" i="1"/>
  <c r="R398" i="1"/>
  <c r="P398" i="1"/>
  <c r="R397" i="1"/>
  <c r="P397" i="1"/>
  <c r="P396" i="1"/>
  <c r="S395" i="1"/>
  <c r="R395" i="1"/>
  <c r="P395" i="1"/>
  <c r="M476" i="1"/>
  <c r="M475" i="1"/>
  <c r="M474" i="1"/>
  <c r="M473" i="1"/>
  <c r="Q473" i="1" s="1"/>
  <c r="R473" i="1" s="1"/>
  <c r="M472" i="1"/>
  <c r="M471" i="1"/>
  <c r="M470" i="1"/>
  <c r="M469" i="1"/>
  <c r="S469" i="1" s="1"/>
  <c r="M468" i="1"/>
  <c r="M467" i="1"/>
  <c r="M466" i="1"/>
  <c r="M465" i="1"/>
  <c r="S465" i="1" s="1"/>
  <c r="M464" i="1"/>
  <c r="M463" i="1"/>
  <c r="M462" i="1"/>
  <c r="M461" i="1"/>
  <c r="M460" i="1"/>
  <c r="M459" i="1"/>
  <c r="M458" i="1"/>
  <c r="M457" i="1"/>
  <c r="S457" i="1" s="1"/>
  <c r="M456" i="1"/>
  <c r="M455" i="1"/>
  <c r="M454" i="1"/>
  <c r="S454" i="1" s="1"/>
  <c r="M453" i="1"/>
  <c r="S453" i="1" s="1"/>
  <c r="M452" i="1"/>
  <c r="M451" i="1"/>
  <c r="S451" i="1" s="1"/>
  <c r="M450" i="1"/>
  <c r="S450" i="1" s="1"/>
  <c r="M449" i="1"/>
  <c r="S449" i="1" s="1"/>
  <c r="M448" i="1"/>
  <c r="M447" i="1"/>
  <c r="M446" i="1"/>
  <c r="S446" i="1" s="1"/>
  <c r="M445" i="1"/>
  <c r="S445" i="1" s="1"/>
  <c r="M444" i="1"/>
  <c r="M443" i="1"/>
  <c r="S443" i="1" s="1"/>
  <c r="M442" i="1"/>
  <c r="S442" i="1" s="1"/>
  <c r="M441" i="1"/>
  <c r="S441" i="1" s="1"/>
  <c r="M440" i="1"/>
  <c r="M439" i="1"/>
  <c r="S439" i="1" s="1"/>
  <c r="M438" i="1"/>
  <c r="S438" i="1" s="1"/>
  <c r="M437" i="1"/>
  <c r="S437" i="1" s="1"/>
  <c r="M436" i="1"/>
  <c r="M435" i="1"/>
  <c r="S435" i="1" s="1"/>
  <c r="M434" i="1"/>
  <c r="S434" i="1" s="1"/>
  <c r="M433" i="1"/>
  <c r="S433" i="1" s="1"/>
  <c r="M432" i="1"/>
  <c r="M431" i="1"/>
  <c r="S431" i="1" s="1"/>
  <c r="M430" i="1"/>
  <c r="S430" i="1" s="1"/>
  <c r="M429" i="1"/>
  <c r="S429" i="1" s="1"/>
  <c r="M428" i="1"/>
  <c r="M427" i="1"/>
  <c r="S427" i="1" s="1"/>
  <c r="M426" i="1"/>
  <c r="M425" i="1"/>
  <c r="M424" i="1"/>
  <c r="M423" i="1"/>
  <c r="S423" i="1" s="1"/>
  <c r="M422" i="1"/>
  <c r="Q422" i="1" s="1"/>
  <c r="M421" i="1"/>
  <c r="M420" i="1"/>
  <c r="M419" i="1"/>
  <c r="M418" i="1"/>
  <c r="S418" i="1" s="1"/>
  <c r="M417" i="1"/>
  <c r="M416" i="1"/>
  <c r="M415" i="1"/>
  <c r="S415" i="1" s="1"/>
  <c r="M414" i="1"/>
  <c r="S414" i="1" s="1"/>
  <c r="M413" i="1"/>
  <c r="M412" i="1"/>
  <c r="M411" i="1"/>
  <c r="M410" i="1"/>
  <c r="M409" i="1"/>
  <c r="M408" i="1"/>
  <c r="M407" i="1"/>
  <c r="M406" i="1"/>
  <c r="M405" i="1"/>
  <c r="S405" i="1" s="1"/>
  <c r="M404" i="1"/>
  <c r="M403" i="1"/>
  <c r="S403" i="1" s="1"/>
  <c r="M402" i="1"/>
  <c r="M401" i="1"/>
  <c r="M400" i="1"/>
  <c r="M399" i="1"/>
  <c r="M398" i="1"/>
  <c r="M397" i="1"/>
  <c r="M396" i="1"/>
  <c r="M395" i="1"/>
  <c r="Q397" i="1" l="1"/>
  <c r="S473" i="1"/>
  <c r="Q405" i="1"/>
  <c r="R405" i="1" s="1"/>
  <c r="S422" i="1"/>
  <c r="Q421" i="1"/>
  <c r="Q467" i="1"/>
  <c r="Q469" i="1"/>
  <c r="R469" i="1" s="1"/>
  <c r="Q400" i="1"/>
  <c r="Q396" i="1"/>
  <c r="R396" i="1" s="1"/>
  <c r="Q420" i="1"/>
  <c r="Q464" i="1"/>
  <c r="Q468" i="1"/>
  <c r="Q470" i="1"/>
  <c r="Q398" i="1"/>
  <c r="Q402" i="1"/>
  <c r="Q406" i="1"/>
  <c r="Q408" i="1"/>
  <c r="Q410" i="1"/>
  <c r="Q412" i="1"/>
  <c r="Q414" i="1"/>
  <c r="R414" i="1" s="1"/>
  <c r="Q416" i="1"/>
  <c r="Q418" i="1"/>
  <c r="R418" i="1" s="1"/>
  <c r="Q476" i="1"/>
  <c r="W467" i="1"/>
  <c r="W476" i="1"/>
  <c r="W480" i="1"/>
  <c r="W484" i="1"/>
  <c r="W488" i="1"/>
  <c r="W492" i="1"/>
  <c r="W496" i="1"/>
  <c r="W500" i="1"/>
  <c r="W504" i="1"/>
  <c r="Q404" i="1"/>
  <c r="R404" i="1" s="1"/>
  <c r="Q395" i="1"/>
  <c r="Q424" i="1"/>
  <c r="R424" i="1" s="1"/>
  <c r="Q426" i="1"/>
  <c r="Q428" i="1"/>
  <c r="R428" i="1" s="1"/>
  <c r="Q430" i="1"/>
  <c r="R430" i="1" s="1"/>
  <c r="Q432" i="1"/>
  <c r="R432" i="1" s="1"/>
  <c r="Q434" i="1"/>
  <c r="R434" i="1" s="1"/>
  <c r="Q436" i="1"/>
  <c r="R436" i="1" s="1"/>
  <c r="Q438" i="1"/>
  <c r="R438" i="1" s="1"/>
  <c r="Q440" i="1"/>
  <c r="R440" i="1" s="1"/>
  <c r="Q442" i="1"/>
  <c r="R442" i="1" s="1"/>
  <c r="Q444" i="1"/>
  <c r="Q446" i="1"/>
  <c r="R446" i="1" s="1"/>
  <c r="Q448" i="1"/>
  <c r="R448" i="1" s="1"/>
  <c r="Q450" i="1"/>
  <c r="R450" i="1" s="1"/>
  <c r="Q452" i="1"/>
  <c r="R452" i="1" s="1"/>
  <c r="Q454" i="1"/>
  <c r="R454" i="1" s="1"/>
  <c r="Q456" i="1"/>
  <c r="R456" i="1" s="1"/>
  <c r="Q458" i="1"/>
  <c r="Q460" i="1"/>
  <c r="Q462" i="1"/>
  <c r="Q466" i="1"/>
  <c r="Q472" i="1"/>
  <c r="W402" i="1"/>
  <c r="W408" i="1"/>
  <c r="W412" i="1"/>
  <c r="W454" i="1"/>
  <c r="W458" i="1"/>
  <c r="W464" i="1"/>
  <c r="W468" i="1"/>
  <c r="W472" i="1"/>
  <c r="W477" i="1"/>
  <c r="W481" i="1"/>
  <c r="W485" i="1"/>
  <c r="W489" i="1"/>
  <c r="W493" i="1"/>
  <c r="W497" i="1"/>
  <c r="W501" i="1"/>
  <c r="W505" i="1"/>
  <c r="Q399" i="1"/>
  <c r="Q401" i="1"/>
  <c r="Q407" i="1"/>
  <c r="Q409" i="1"/>
  <c r="Q411" i="1"/>
  <c r="Q413" i="1"/>
  <c r="Q415" i="1"/>
  <c r="R415" i="1" s="1"/>
  <c r="Q417" i="1"/>
  <c r="Q419" i="1"/>
  <c r="Q475" i="1"/>
  <c r="W409" i="1"/>
  <c r="W413" i="1"/>
  <c r="W420" i="1"/>
  <c r="W424" i="1"/>
  <c r="W442" i="1"/>
  <c r="W469" i="1"/>
  <c r="W478" i="1"/>
  <c r="W482" i="1"/>
  <c r="W486" i="1"/>
  <c r="W490" i="1"/>
  <c r="W494" i="1"/>
  <c r="W498" i="1"/>
  <c r="W502" i="1"/>
  <c r="W506" i="1"/>
  <c r="Q403" i="1"/>
  <c r="R403" i="1" s="1"/>
  <c r="Q423" i="1"/>
  <c r="R423" i="1" s="1"/>
  <c r="Q425" i="1"/>
  <c r="Q427" i="1"/>
  <c r="R427" i="1" s="1"/>
  <c r="Q429" i="1"/>
  <c r="R429" i="1" s="1"/>
  <c r="Q431" i="1"/>
  <c r="R431" i="1" s="1"/>
  <c r="Q433" i="1"/>
  <c r="R433" i="1" s="1"/>
  <c r="Q435" i="1"/>
  <c r="R435" i="1" s="1"/>
  <c r="Q437" i="1"/>
  <c r="R437" i="1" s="1"/>
  <c r="Q439" i="1"/>
  <c r="R439" i="1" s="1"/>
  <c r="Q441" i="1"/>
  <c r="R441" i="1" s="1"/>
  <c r="Q443" i="1"/>
  <c r="R443" i="1" s="1"/>
  <c r="Q445" i="1"/>
  <c r="R445" i="1" s="1"/>
  <c r="Q447" i="1"/>
  <c r="Q449" i="1"/>
  <c r="R449" i="1" s="1"/>
  <c r="Q451" i="1"/>
  <c r="R451" i="1" s="1"/>
  <c r="Q453" i="1"/>
  <c r="R453" i="1" s="1"/>
  <c r="Q455" i="1"/>
  <c r="Q457" i="1"/>
  <c r="R457" i="1" s="1"/>
  <c r="Q459" i="1"/>
  <c r="Q461" i="1"/>
  <c r="Q463" i="1"/>
  <c r="Q465" i="1"/>
  <c r="R465" i="1" s="1"/>
  <c r="Q471" i="1"/>
  <c r="W406" i="1"/>
  <c r="W410" i="1"/>
  <c r="W416" i="1"/>
  <c r="W421" i="1"/>
  <c r="W425" i="1"/>
  <c r="W434" i="1"/>
  <c r="W446" i="1"/>
  <c r="W456" i="1"/>
  <c r="W460" i="1"/>
  <c r="W466" i="1"/>
  <c r="W470" i="1"/>
  <c r="W475" i="1"/>
  <c r="W479" i="1"/>
  <c r="W483" i="1"/>
  <c r="W487" i="1"/>
  <c r="W491" i="1"/>
  <c r="W495" i="1"/>
  <c r="W499" i="1"/>
  <c r="W503" i="1"/>
  <c r="W507" i="1"/>
  <c r="W462" i="1"/>
  <c r="W461" i="1"/>
  <c r="W453" i="1"/>
  <c r="W452" i="1"/>
  <c r="W451" i="1"/>
  <c r="W450" i="1"/>
  <c r="W448" i="1"/>
  <c r="W447" i="1"/>
  <c r="W445" i="1"/>
  <c r="W444" i="1"/>
  <c r="W443" i="1"/>
  <c r="W440" i="1"/>
  <c r="W439" i="1"/>
  <c r="W438" i="1"/>
  <c r="W436" i="1"/>
  <c r="W435" i="1"/>
  <c r="W433" i="1"/>
  <c r="W432" i="1"/>
  <c r="W430" i="1"/>
  <c r="W428" i="1"/>
  <c r="W427" i="1"/>
  <c r="W418" i="1"/>
  <c r="W415" i="1"/>
  <c r="W414" i="1"/>
  <c r="W405" i="1"/>
  <c r="W404" i="1"/>
  <c r="W400" i="1"/>
  <c r="W399" i="1"/>
  <c r="W398" i="1"/>
  <c r="W397" i="1"/>
  <c r="W396" i="1"/>
  <c r="W395" i="1"/>
  <c r="Q474" i="1"/>
  <c r="X395" i="1" l="1"/>
  <c r="Y395" i="1" s="1"/>
  <c r="AB395" i="1" s="1"/>
  <c r="X506" i="1"/>
  <c r="Y506" i="1" s="1"/>
  <c r="X502" i="1"/>
  <c r="Y502" i="1" s="1"/>
  <c r="X498" i="1"/>
  <c r="Y498" i="1" s="1"/>
  <c r="AB498" i="1" s="1"/>
  <c r="X494" i="1"/>
  <c r="Y494" i="1" s="1"/>
  <c r="X490" i="1"/>
  <c r="Y490" i="1" s="1"/>
  <c r="X486" i="1"/>
  <c r="Y486" i="1" s="1"/>
  <c r="X482" i="1"/>
  <c r="Y482" i="1" s="1"/>
  <c r="X478" i="1"/>
  <c r="Y478" i="1" s="1"/>
  <c r="X474" i="1"/>
  <c r="Y474" i="1" s="1"/>
  <c r="X470" i="1"/>
  <c r="Y470" i="1" s="1"/>
  <c r="AB470" i="1" s="1"/>
  <c r="X466" i="1"/>
  <c r="Y466" i="1" s="1"/>
  <c r="X462" i="1"/>
  <c r="Y462" i="1" s="1"/>
  <c r="X458" i="1"/>
  <c r="Y458" i="1" s="1"/>
  <c r="X454" i="1"/>
  <c r="Y454" i="1" s="1"/>
  <c r="X450" i="1"/>
  <c r="Y450" i="1" s="1"/>
  <c r="AB450" i="1" s="1"/>
  <c r="X446" i="1"/>
  <c r="Y446" i="1" s="1"/>
  <c r="AB446" i="1" s="1"/>
  <c r="X442" i="1"/>
  <c r="Y442" i="1" s="1"/>
  <c r="AB442" i="1" s="1"/>
  <c r="X438" i="1"/>
  <c r="Y438" i="1" s="1"/>
  <c r="AB438" i="1" s="1"/>
  <c r="X434" i="1"/>
  <c r="Y434" i="1" s="1"/>
  <c r="AB434" i="1" s="1"/>
  <c r="X422" i="1"/>
  <c r="Y422" i="1" s="1"/>
  <c r="X507" i="1"/>
  <c r="Y507" i="1" s="1"/>
  <c r="X503" i="1"/>
  <c r="Y503" i="1" s="1"/>
  <c r="X499" i="1"/>
  <c r="Y499" i="1" s="1"/>
  <c r="AB499" i="1" s="1"/>
  <c r="X495" i="1"/>
  <c r="Y495" i="1" s="1"/>
  <c r="X491" i="1"/>
  <c r="Y491" i="1" s="1"/>
  <c r="X487" i="1"/>
  <c r="Y487" i="1" s="1"/>
  <c r="X483" i="1"/>
  <c r="Y483" i="1" s="1"/>
  <c r="X479" i="1"/>
  <c r="Y479" i="1" s="1"/>
  <c r="X475" i="1"/>
  <c r="Y475" i="1" s="1"/>
  <c r="X471" i="1"/>
  <c r="Y471" i="1" s="1"/>
  <c r="AB471" i="1" s="1"/>
  <c r="X467" i="1"/>
  <c r="Y467" i="1" s="1"/>
  <c r="X463" i="1"/>
  <c r="Y463" i="1" s="1"/>
  <c r="X459" i="1"/>
  <c r="Y459" i="1" s="1"/>
  <c r="X455" i="1"/>
  <c r="Y455" i="1" s="1"/>
  <c r="X451" i="1"/>
  <c r="Y451" i="1" s="1"/>
  <c r="AB451" i="1" s="1"/>
  <c r="X447" i="1"/>
  <c r="Y447" i="1" s="1"/>
  <c r="AB447" i="1" s="1"/>
  <c r="X443" i="1"/>
  <c r="Y443" i="1" s="1"/>
  <c r="AB443" i="1" s="1"/>
  <c r="X439" i="1"/>
  <c r="Y439" i="1" s="1"/>
  <c r="AB439" i="1" s="1"/>
  <c r="X435" i="1"/>
  <c r="Y435" i="1" s="1"/>
  <c r="AB435" i="1" s="1"/>
  <c r="X431" i="1"/>
  <c r="Y431" i="1" s="1"/>
  <c r="AB431" i="1" s="1"/>
  <c r="X427" i="1"/>
  <c r="Y427" i="1" s="1"/>
  <c r="AB427" i="1" s="1"/>
  <c r="X423" i="1"/>
  <c r="Y423" i="1" s="1"/>
  <c r="X419" i="1"/>
  <c r="Y419" i="1" s="1"/>
  <c r="AB419" i="1" s="1"/>
  <c r="X415" i="1"/>
  <c r="Y415" i="1" s="1"/>
  <c r="X411" i="1"/>
  <c r="Y411" i="1" s="1"/>
  <c r="X407" i="1"/>
  <c r="Y407" i="1" s="1"/>
  <c r="X403" i="1"/>
  <c r="Y403" i="1" s="1"/>
  <c r="AB403" i="1" s="1"/>
  <c r="X399" i="1"/>
  <c r="Y399" i="1" s="1"/>
  <c r="X504" i="1"/>
  <c r="Y504" i="1" s="1"/>
  <c r="X500" i="1"/>
  <c r="Y500" i="1" s="1"/>
  <c r="X496" i="1"/>
  <c r="Y496" i="1" s="1"/>
  <c r="AB496" i="1" s="1"/>
  <c r="X492" i="1"/>
  <c r="Y492" i="1" s="1"/>
  <c r="X488" i="1"/>
  <c r="Y488" i="1" s="1"/>
  <c r="X484" i="1"/>
  <c r="Y484" i="1" s="1"/>
  <c r="AB484" i="1" s="1"/>
  <c r="X480" i="1"/>
  <c r="Y480" i="1" s="1"/>
  <c r="X476" i="1"/>
  <c r="Y476" i="1" s="1"/>
  <c r="X472" i="1"/>
  <c r="Y472" i="1" s="1"/>
  <c r="AB472" i="1" s="1"/>
  <c r="X468" i="1"/>
  <c r="Y468" i="1" s="1"/>
  <c r="X464" i="1"/>
  <c r="Y464" i="1" s="1"/>
  <c r="X460" i="1"/>
  <c r="Y460" i="1" s="1"/>
  <c r="X456" i="1"/>
  <c r="Y456" i="1" s="1"/>
  <c r="X452" i="1"/>
  <c r="Y452" i="1" s="1"/>
  <c r="AB452" i="1" s="1"/>
  <c r="X448" i="1"/>
  <c r="Y448" i="1" s="1"/>
  <c r="AB448" i="1" s="1"/>
  <c r="X444" i="1"/>
  <c r="Y444" i="1" s="1"/>
  <c r="AB444" i="1" s="1"/>
  <c r="X440" i="1"/>
  <c r="Y440" i="1" s="1"/>
  <c r="AB440" i="1" s="1"/>
  <c r="X436" i="1"/>
  <c r="Y436" i="1" s="1"/>
  <c r="AB436" i="1" s="1"/>
  <c r="X432" i="1"/>
  <c r="Y432" i="1" s="1"/>
  <c r="AB432" i="1" s="1"/>
  <c r="X428" i="1"/>
  <c r="Y428" i="1" s="1"/>
  <c r="AB428" i="1" s="1"/>
  <c r="X424" i="1"/>
  <c r="Y424" i="1" s="1"/>
  <c r="X420" i="1"/>
  <c r="Y420" i="1" s="1"/>
  <c r="X416" i="1"/>
  <c r="Y416" i="1" s="1"/>
  <c r="X412" i="1"/>
  <c r="Y412" i="1" s="1"/>
  <c r="X408" i="1"/>
  <c r="Y408" i="1" s="1"/>
  <c r="X404" i="1"/>
  <c r="Y404" i="1" s="1"/>
  <c r="AB404" i="1" s="1"/>
  <c r="X400" i="1"/>
  <c r="Y400" i="1" s="1"/>
  <c r="X396" i="1"/>
  <c r="Y396" i="1" s="1"/>
  <c r="AB396" i="1" s="1"/>
  <c r="X505" i="1"/>
  <c r="Y505" i="1" s="1"/>
  <c r="X501" i="1"/>
  <c r="Y501" i="1" s="1"/>
  <c r="X497" i="1"/>
  <c r="Y497" i="1" s="1"/>
  <c r="AB497" i="1" s="1"/>
  <c r="X493" i="1"/>
  <c r="Y493" i="1" s="1"/>
  <c r="X489" i="1"/>
  <c r="Y489" i="1" s="1"/>
  <c r="X485" i="1"/>
  <c r="Y485" i="1" s="1"/>
  <c r="AB485" i="1" s="1"/>
  <c r="X481" i="1"/>
  <c r="Y481" i="1" s="1"/>
  <c r="X477" i="1"/>
  <c r="Y477" i="1" s="1"/>
  <c r="AB477" i="1" s="1"/>
  <c r="X473" i="1"/>
  <c r="Y473" i="1" s="1"/>
  <c r="AB473" i="1" s="1"/>
  <c r="X469" i="1"/>
  <c r="Y469" i="1" s="1"/>
  <c r="X465" i="1"/>
  <c r="Y465" i="1" s="1"/>
  <c r="X461" i="1"/>
  <c r="Y461" i="1" s="1"/>
  <c r="X457" i="1"/>
  <c r="Y457" i="1" s="1"/>
  <c r="X453" i="1"/>
  <c r="Y453" i="1" s="1"/>
  <c r="AB453" i="1" s="1"/>
  <c r="X449" i="1"/>
  <c r="Y449" i="1" s="1"/>
  <c r="AB449" i="1" s="1"/>
  <c r="X445" i="1"/>
  <c r="Y445" i="1" s="1"/>
  <c r="AB445" i="1" s="1"/>
  <c r="X441" i="1"/>
  <c r="Y441" i="1" s="1"/>
  <c r="AB441" i="1" s="1"/>
  <c r="X437" i="1"/>
  <c r="Y437" i="1" s="1"/>
  <c r="AB437" i="1" s="1"/>
  <c r="X433" i="1"/>
  <c r="Y433" i="1" s="1"/>
  <c r="AB433" i="1" s="1"/>
  <c r="X429" i="1"/>
  <c r="Y429" i="1" s="1"/>
  <c r="AB429" i="1" s="1"/>
  <c r="X425" i="1"/>
  <c r="Y425" i="1" s="1"/>
  <c r="X421" i="1"/>
  <c r="Y421" i="1" s="1"/>
  <c r="X417" i="1"/>
  <c r="Y417" i="1" s="1"/>
  <c r="X413" i="1"/>
  <c r="Y413" i="1" s="1"/>
  <c r="X409" i="1"/>
  <c r="Y409" i="1" s="1"/>
  <c r="X405" i="1"/>
  <c r="Y405" i="1" s="1"/>
  <c r="AB405" i="1" s="1"/>
  <c r="X401" i="1"/>
  <c r="Y401" i="1" s="1"/>
  <c r="X397" i="1"/>
  <c r="Y397" i="1" s="1"/>
  <c r="X430" i="1"/>
  <c r="Y430" i="1" s="1"/>
  <c r="AB430" i="1" s="1"/>
  <c r="X426" i="1"/>
  <c r="Y426" i="1" s="1"/>
  <c r="X418" i="1"/>
  <c r="Y418" i="1" s="1"/>
  <c r="AB418" i="1" s="1"/>
  <c r="X414" i="1"/>
  <c r="Y414" i="1" s="1"/>
  <c r="AB414" i="1" s="1"/>
  <c r="X410" i="1"/>
  <c r="Y410" i="1" s="1"/>
  <c r="X406" i="1"/>
  <c r="Y406" i="1" s="1"/>
  <c r="AB406" i="1" s="1"/>
  <c r="X402" i="1"/>
  <c r="Y402" i="1" s="1"/>
  <c r="AB402" i="1" s="1"/>
  <c r="X398" i="1"/>
  <c r="Y398" i="1" s="1"/>
  <c r="AB397" i="1" l="1"/>
  <c r="AB422" i="1"/>
  <c r="AB459" i="1"/>
  <c r="AB500" i="1"/>
  <c r="AB486" i="1"/>
  <c r="AB478" i="1"/>
  <c r="AB464" i="1"/>
  <c r="AB492" i="1"/>
  <c r="AB407" i="1"/>
  <c r="AB474" i="1"/>
  <c r="AB456" i="1"/>
  <c r="AB411" i="1"/>
  <c r="AB506" i="1"/>
  <c r="AB454" i="1"/>
  <c r="AB420" i="1"/>
  <c r="AB416" i="1"/>
  <c r="P208" i="1"/>
  <c r="P336" i="1"/>
  <c r="S335" i="1"/>
  <c r="R335" i="1"/>
  <c r="P335" i="1"/>
  <c r="W335" i="1" s="1"/>
  <c r="P334" i="1"/>
  <c r="P333" i="1"/>
  <c r="W333" i="1" s="1"/>
  <c r="P332" i="1"/>
  <c r="P331" i="1"/>
  <c r="W331" i="1" s="1"/>
  <c r="S330" i="1"/>
  <c r="P330" i="1"/>
  <c r="P329" i="1"/>
  <c r="W329" i="1" s="1"/>
  <c r="P328" i="1"/>
  <c r="P327" i="1"/>
  <c r="W327" i="1" s="1"/>
  <c r="P326" i="1"/>
  <c r="S325" i="1"/>
  <c r="R325" i="1"/>
  <c r="P325" i="1"/>
  <c r="W325" i="1" s="1"/>
  <c r="S324" i="1"/>
  <c r="R324" i="1"/>
  <c r="P324" i="1"/>
  <c r="S323" i="1"/>
  <c r="R323" i="1"/>
  <c r="P323" i="1"/>
  <c r="W323" i="1" s="1"/>
  <c r="S322" i="1"/>
  <c r="R322" i="1"/>
  <c r="P322" i="1"/>
  <c r="P321" i="1"/>
  <c r="W321" i="1" s="1"/>
  <c r="P320" i="1"/>
  <c r="P319" i="1"/>
  <c r="W319" i="1" s="1"/>
  <c r="P318" i="1"/>
  <c r="W318" i="1" s="1"/>
  <c r="S317" i="1"/>
  <c r="R317" i="1"/>
  <c r="P317" i="1"/>
  <c r="M336" i="1"/>
  <c r="S336" i="1" s="1"/>
  <c r="M335" i="1"/>
  <c r="M334" i="1"/>
  <c r="S334" i="1" s="1"/>
  <c r="M333" i="1"/>
  <c r="S333" i="1" s="1"/>
  <c r="M332" i="1"/>
  <c r="S332" i="1" s="1"/>
  <c r="M331" i="1"/>
  <c r="S331" i="1" s="1"/>
  <c r="M330" i="1"/>
  <c r="M329" i="1"/>
  <c r="S329" i="1" s="1"/>
  <c r="M328" i="1"/>
  <c r="S328" i="1" s="1"/>
  <c r="M327" i="1"/>
  <c r="S327" i="1" s="1"/>
  <c r="M326" i="1"/>
  <c r="S326" i="1" s="1"/>
  <c r="M325" i="1"/>
  <c r="M324" i="1"/>
  <c r="M323" i="1"/>
  <c r="M322" i="1"/>
  <c r="M321" i="1"/>
  <c r="S321" i="1" s="1"/>
  <c r="M320" i="1"/>
  <c r="S320" i="1" s="1"/>
  <c r="M319" i="1"/>
  <c r="S319" i="1" s="1"/>
  <c r="M318" i="1"/>
  <c r="S318" i="1" s="1"/>
  <c r="M317" i="1"/>
  <c r="S316" i="1"/>
  <c r="P316" i="1"/>
  <c r="W316" i="1" s="1"/>
  <c r="M316" i="1"/>
  <c r="M338" i="1"/>
  <c r="S338" i="1" s="1"/>
  <c r="P338" i="1"/>
  <c r="WVQ521" i="1" l="1"/>
  <c r="WVP521" i="1"/>
  <c r="WVO521" i="1"/>
  <c r="WVQ534" i="1"/>
  <c r="WVP534" i="1"/>
  <c r="WVO534" i="1"/>
  <c r="Q318" i="1"/>
  <c r="R318" i="1" s="1"/>
  <c r="Q320" i="1"/>
  <c r="R320" i="1" s="1"/>
  <c r="Q338" i="1"/>
  <c r="R338" i="1" s="1"/>
  <c r="Q316" i="1"/>
  <c r="R316" i="1" s="1"/>
  <c r="Q322" i="1"/>
  <c r="Q317" i="1"/>
  <c r="Q324" i="1"/>
  <c r="Q326" i="1"/>
  <c r="R326" i="1" s="1"/>
  <c r="Q328" i="1"/>
  <c r="R328" i="1" s="1"/>
  <c r="Q330" i="1"/>
  <c r="R330" i="1" s="1"/>
  <c r="Q332" i="1"/>
  <c r="R332" i="1" s="1"/>
  <c r="Q334" i="1"/>
  <c r="R334" i="1" s="1"/>
  <c r="Q336" i="1"/>
  <c r="R336" i="1" s="1"/>
  <c r="Q327" i="1"/>
  <c r="R327" i="1" s="1"/>
  <c r="W317" i="1"/>
  <c r="Q319" i="1"/>
  <c r="R319" i="1" s="1"/>
  <c r="W320" i="1"/>
  <c r="Q321" i="1"/>
  <c r="R321" i="1" s="1"/>
  <c r="W322" i="1"/>
  <c r="Q323" i="1"/>
  <c r="W324" i="1"/>
  <c r="Q325" i="1"/>
  <c r="W326" i="1"/>
  <c r="W328" i="1"/>
  <c r="Q329" i="1"/>
  <c r="R329" i="1" s="1"/>
  <c r="W330" i="1"/>
  <c r="Q331" i="1"/>
  <c r="R331" i="1" s="1"/>
  <c r="W332" i="1"/>
  <c r="Q333" i="1"/>
  <c r="R333" i="1" s="1"/>
  <c r="W334" i="1"/>
  <c r="Q335" i="1"/>
  <c r="W336" i="1"/>
  <c r="W338" i="1"/>
  <c r="WVR534" i="1" l="1"/>
  <c r="P134" i="1"/>
  <c r="S83" i="1"/>
  <c r="R83" i="1"/>
  <c r="S80" i="1"/>
  <c r="R80" i="1"/>
  <c r="S79" i="1"/>
  <c r="R79" i="1"/>
  <c r="S76" i="1"/>
  <c r="R76" i="1"/>
  <c r="S74" i="1"/>
  <c r="R74" i="1"/>
  <c r="S72" i="1"/>
  <c r="R72" i="1"/>
  <c r="S69" i="1"/>
  <c r="R69" i="1"/>
  <c r="S68" i="1"/>
  <c r="R68" i="1"/>
  <c r="S67" i="1"/>
  <c r="R67" i="1"/>
  <c r="S66" i="1"/>
  <c r="R66" i="1"/>
  <c r="S64" i="1"/>
  <c r="R64" i="1"/>
  <c r="S63" i="1"/>
  <c r="R63" i="1"/>
  <c r="S60" i="1"/>
  <c r="R60" i="1"/>
  <c r="S59" i="1"/>
  <c r="R59" i="1"/>
  <c r="S54" i="1"/>
  <c r="R54" i="1"/>
  <c r="S48" i="1"/>
  <c r="R48" i="1"/>
  <c r="S35" i="1"/>
  <c r="R35" i="1"/>
  <c r="S25" i="1"/>
  <c r="R25" i="1"/>
  <c r="S24" i="1"/>
  <c r="R24" i="1"/>
  <c r="S23" i="1"/>
  <c r="R23" i="1"/>
  <c r="S20" i="1"/>
  <c r="R20" i="1"/>
  <c r="S19" i="1"/>
  <c r="R19" i="1"/>
  <c r="S18" i="1"/>
  <c r="R18" i="1"/>
  <c r="S16" i="1"/>
  <c r="R16" i="1"/>
  <c r="S14" i="1"/>
  <c r="R14" i="1"/>
  <c r="P85" i="1"/>
  <c r="W85" i="1" s="1"/>
  <c r="P84" i="1"/>
  <c r="W84" i="1" s="1"/>
  <c r="P83" i="1"/>
  <c r="W83" i="1" s="1"/>
  <c r="P82" i="1"/>
  <c r="W82" i="1" s="1"/>
  <c r="P81" i="1"/>
  <c r="W81" i="1" s="1"/>
  <c r="P80" i="1"/>
  <c r="W80" i="1" s="1"/>
  <c r="P79" i="1"/>
  <c r="W79" i="1" s="1"/>
  <c r="P78" i="1"/>
  <c r="W78" i="1" s="1"/>
  <c r="P77" i="1"/>
  <c r="W77" i="1" s="1"/>
  <c r="P76" i="1"/>
  <c r="W76" i="1" s="1"/>
  <c r="P75" i="1"/>
  <c r="W75" i="1" s="1"/>
  <c r="P74" i="1"/>
  <c r="W74" i="1" s="1"/>
  <c r="P73" i="1"/>
  <c r="W73" i="1" s="1"/>
  <c r="P72" i="1"/>
  <c r="W72" i="1" s="1"/>
  <c r="P71" i="1"/>
  <c r="W71" i="1" s="1"/>
  <c r="P70" i="1"/>
  <c r="W70" i="1" s="1"/>
  <c r="P69" i="1"/>
  <c r="W69" i="1" s="1"/>
  <c r="P68" i="1"/>
  <c r="W68" i="1" s="1"/>
  <c r="P67" i="1"/>
  <c r="W67" i="1" s="1"/>
  <c r="P66" i="1"/>
  <c r="W66" i="1" s="1"/>
  <c r="P65" i="1"/>
  <c r="W65" i="1" s="1"/>
  <c r="P64" i="1"/>
  <c r="W64" i="1" s="1"/>
  <c r="P63" i="1"/>
  <c r="W63" i="1" s="1"/>
  <c r="P62" i="1"/>
  <c r="W62" i="1" s="1"/>
  <c r="P61" i="1"/>
  <c r="W61" i="1" s="1"/>
  <c r="P60" i="1"/>
  <c r="W60" i="1" s="1"/>
  <c r="P59" i="1"/>
  <c r="W59" i="1" s="1"/>
  <c r="P58" i="1"/>
  <c r="W58" i="1" s="1"/>
  <c r="P57" i="1"/>
  <c r="W57" i="1" s="1"/>
  <c r="P56" i="1"/>
  <c r="W56" i="1" s="1"/>
  <c r="P55" i="1"/>
  <c r="W55" i="1" s="1"/>
  <c r="P54" i="1"/>
  <c r="W54" i="1" s="1"/>
  <c r="P53" i="1"/>
  <c r="W53" i="1" s="1"/>
  <c r="P52" i="1"/>
  <c r="W52" i="1" s="1"/>
  <c r="P51" i="1"/>
  <c r="W51" i="1" s="1"/>
  <c r="P50" i="1"/>
  <c r="W50" i="1" s="1"/>
  <c r="P49" i="1"/>
  <c r="W49" i="1" s="1"/>
  <c r="P48" i="1"/>
  <c r="W48" i="1" s="1"/>
  <c r="P47" i="1"/>
  <c r="W47" i="1" s="1"/>
  <c r="P46" i="1"/>
  <c r="W46" i="1" s="1"/>
  <c r="P45" i="1"/>
  <c r="W45" i="1" s="1"/>
  <c r="P44" i="1"/>
  <c r="W44" i="1" s="1"/>
  <c r="P43" i="1"/>
  <c r="W43" i="1" s="1"/>
  <c r="P42" i="1"/>
  <c r="W42" i="1" s="1"/>
  <c r="P41" i="1"/>
  <c r="W41" i="1" s="1"/>
  <c r="P40" i="1"/>
  <c r="W40" i="1" s="1"/>
  <c r="P39" i="1"/>
  <c r="W39" i="1" s="1"/>
  <c r="P38" i="1"/>
  <c r="W38" i="1" s="1"/>
  <c r="P37" i="1"/>
  <c r="W37" i="1" s="1"/>
  <c r="P36" i="1"/>
  <c r="W36" i="1" s="1"/>
  <c r="P35" i="1"/>
  <c r="W35" i="1" s="1"/>
  <c r="P34" i="1"/>
  <c r="P33" i="1"/>
  <c r="W33" i="1" s="1"/>
  <c r="P32" i="1"/>
  <c r="W32" i="1" s="1"/>
  <c r="P31" i="1"/>
  <c r="W31" i="1" s="1"/>
  <c r="P30" i="1"/>
  <c r="W30" i="1" s="1"/>
  <c r="P29" i="1"/>
  <c r="W29" i="1" s="1"/>
  <c r="P28" i="1"/>
  <c r="W28" i="1" s="1"/>
  <c r="P27" i="1"/>
  <c r="P26" i="1"/>
  <c r="W26" i="1" s="1"/>
  <c r="P25" i="1"/>
  <c r="W25" i="1" s="1"/>
  <c r="P24" i="1"/>
  <c r="W24" i="1" s="1"/>
  <c r="P23" i="1"/>
  <c r="W23" i="1" s="1"/>
  <c r="P22" i="1"/>
  <c r="W22" i="1" s="1"/>
  <c r="P21" i="1"/>
  <c r="W21" i="1" s="1"/>
  <c r="P20" i="1"/>
  <c r="W20" i="1" s="1"/>
  <c r="P19" i="1"/>
  <c r="W19" i="1" s="1"/>
  <c r="P18" i="1"/>
  <c r="W18" i="1" s="1"/>
  <c r="P17" i="1"/>
  <c r="W17" i="1" s="1"/>
  <c r="P16" i="1"/>
  <c r="W16" i="1" s="1"/>
  <c r="P15" i="1"/>
  <c r="W15" i="1" s="1"/>
  <c r="P14" i="1"/>
  <c r="W14" i="1" s="1"/>
  <c r="P13" i="1"/>
  <c r="W13" i="1" s="1"/>
  <c r="P12" i="1"/>
  <c r="M85" i="1"/>
  <c r="S85" i="1" s="1"/>
  <c r="M84" i="1"/>
  <c r="S84" i="1" s="1"/>
  <c r="M83" i="1"/>
  <c r="M82" i="1"/>
  <c r="S82" i="1" s="1"/>
  <c r="M81" i="1"/>
  <c r="Q81" i="1" s="1"/>
  <c r="R81" i="1" s="1"/>
  <c r="M80" i="1"/>
  <c r="M79" i="1"/>
  <c r="M78" i="1"/>
  <c r="S78" i="1" s="1"/>
  <c r="M77" i="1"/>
  <c r="Q77" i="1" s="1"/>
  <c r="R77" i="1" s="1"/>
  <c r="M76" i="1"/>
  <c r="M75" i="1"/>
  <c r="M74" i="1"/>
  <c r="M73" i="1"/>
  <c r="Q73" i="1" s="1"/>
  <c r="R73" i="1" s="1"/>
  <c r="M72" i="1"/>
  <c r="M71" i="1"/>
  <c r="S71" i="1" s="1"/>
  <c r="M70" i="1"/>
  <c r="S70" i="1" s="1"/>
  <c r="M69" i="1"/>
  <c r="Q69" i="1" s="1"/>
  <c r="M68" i="1"/>
  <c r="M67" i="1"/>
  <c r="M66" i="1"/>
  <c r="M65" i="1"/>
  <c r="Q65" i="1" s="1"/>
  <c r="R65" i="1" s="1"/>
  <c r="M64" i="1"/>
  <c r="M63" i="1"/>
  <c r="M62" i="1"/>
  <c r="S62" i="1" s="1"/>
  <c r="M61" i="1"/>
  <c r="Q61" i="1" s="1"/>
  <c r="R61" i="1" s="1"/>
  <c r="M60" i="1"/>
  <c r="M59" i="1"/>
  <c r="M58" i="1"/>
  <c r="S58" i="1" s="1"/>
  <c r="M57" i="1"/>
  <c r="Q57" i="1" s="1"/>
  <c r="R57" i="1" s="1"/>
  <c r="M56" i="1"/>
  <c r="M55" i="1"/>
  <c r="M54" i="1"/>
  <c r="M53" i="1"/>
  <c r="Q53" i="1" s="1"/>
  <c r="R53" i="1" s="1"/>
  <c r="M52" i="1"/>
  <c r="M51" i="1"/>
  <c r="M50" i="1"/>
  <c r="S50" i="1" s="1"/>
  <c r="M49" i="1"/>
  <c r="Q49" i="1" s="1"/>
  <c r="R49" i="1" s="1"/>
  <c r="M48" i="1"/>
  <c r="M47" i="1"/>
  <c r="M46" i="1"/>
  <c r="S46" i="1" s="1"/>
  <c r="M45" i="1"/>
  <c r="Q45" i="1" s="1"/>
  <c r="R45" i="1" s="1"/>
  <c r="M44" i="1"/>
  <c r="M43" i="1"/>
  <c r="S43" i="1" s="1"/>
  <c r="M42" i="1"/>
  <c r="S42" i="1" s="1"/>
  <c r="M41" i="1"/>
  <c r="S41" i="1" s="1"/>
  <c r="M40" i="1"/>
  <c r="M39" i="1"/>
  <c r="S39" i="1" s="1"/>
  <c r="M38" i="1"/>
  <c r="S38" i="1" s="1"/>
  <c r="M37" i="1"/>
  <c r="Q37" i="1" s="1"/>
  <c r="R37" i="1" s="1"/>
  <c r="M36" i="1"/>
  <c r="M35" i="1"/>
  <c r="M34" i="1"/>
  <c r="S34" i="1" s="1"/>
  <c r="M33" i="1"/>
  <c r="Q33" i="1" s="1"/>
  <c r="R33" i="1" s="1"/>
  <c r="M32" i="1"/>
  <c r="M31" i="1"/>
  <c r="S31" i="1" s="1"/>
  <c r="M30" i="1"/>
  <c r="S30" i="1" s="1"/>
  <c r="M29" i="1"/>
  <c r="Q29" i="1" s="1"/>
  <c r="R29" i="1" s="1"/>
  <c r="M28" i="1"/>
  <c r="S28" i="1" s="1"/>
  <c r="M27" i="1"/>
  <c r="S27" i="1" s="1"/>
  <c r="M26" i="1"/>
  <c r="S26" i="1" s="1"/>
  <c r="M25" i="1"/>
  <c r="Q25" i="1" s="1"/>
  <c r="M24" i="1"/>
  <c r="M23" i="1"/>
  <c r="M22" i="1"/>
  <c r="S22" i="1" s="1"/>
  <c r="M21" i="1"/>
  <c r="Q21" i="1" s="1"/>
  <c r="R21" i="1" s="1"/>
  <c r="M20" i="1"/>
  <c r="M19" i="1"/>
  <c r="M18" i="1"/>
  <c r="M17" i="1"/>
  <c r="Q17" i="1" s="1"/>
  <c r="R17" i="1" s="1"/>
  <c r="M16" i="1"/>
  <c r="M15" i="1"/>
  <c r="S15" i="1" s="1"/>
  <c r="M14" i="1"/>
  <c r="M13" i="1"/>
  <c r="S13" i="1" s="1"/>
  <c r="M12" i="1"/>
  <c r="M393" i="1"/>
  <c r="P250" i="1"/>
  <c r="S29" i="1" l="1"/>
  <c r="S65" i="1"/>
  <c r="S77" i="1"/>
  <c r="S33" i="1"/>
  <c r="S61" i="1"/>
  <c r="S12" i="1"/>
  <c r="Q16" i="1"/>
  <c r="Q20" i="1"/>
  <c r="Q24" i="1"/>
  <c r="Q28" i="1"/>
  <c r="R28" i="1" s="1"/>
  <c r="Q32" i="1"/>
  <c r="R32" i="1" s="1"/>
  <c r="Q36" i="1"/>
  <c r="R36" i="1" s="1"/>
  <c r="Q40" i="1"/>
  <c r="R40" i="1" s="1"/>
  <c r="Q52" i="1"/>
  <c r="R52" i="1" s="1"/>
  <c r="Q56" i="1"/>
  <c r="R56" i="1" s="1"/>
  <c r="Q60" i="1"/>
  <c r="Q68" i="1"/>
  <c r="Q72" i="1"/>
  <c r="Q76" i="1"/>
  <c r="Q80" i="1"/>
  <c r="Q84" i="1"/>
  <c r="R84" i="1" s="1"/>
  <c r="Q44" i="1"/>
  <c r="R44" i="1" s="1"/>
  <c r="Q85" i="1"/>
  <c r="R85" i="1" s="1"/>
  <c r="W27" i="1"/>
  <c r="Q47" i="1"/>
  <c r="R47" i="1" s="1"/>
  <c r="Q51" i="1"/>
  <c r="R51" i="1" s="1"/>
  <c r="Q55" i="1"/>
  <c r="R55" i="1" s="1"/>
  <c r="Q59" i="1"/>
  <c r="Q63" i="1"/>
  <c r="Q71" i="1"/>
  <c r="R71" i="1" s="1"/>
  <c r="Q75" i="1"/>
  <c r="R75" i="1" s="1"/>
  <c r="Q79" i="1"/>
  <c r="Q83" i="1"/>
  <c r="S17" i="1"/>
  <c r="S21" i="1"/>
  <c r="S37" i="1"/>
  <c r="S45" i="1"/>
  <c r="S47" i="1"/>
  <c r="S49" i="1"/>
  <c r="S51" i="1"/>
  <c r="S53" i="1"/>
  <c r="S55" i="1"/>
  <c r="S57" i="1"/>
  <c r="S73" i="1"/>
  <c r="S75" i="1"/>
  <c r="S81" i="1"/>
  <c r="S32" i="1"/>
  <c r="S36" i="1"/>
  <c r="S40" i="1"/>
  <c r="S44" i="1"/>
  <c r="S52" i="1"/>
  <c r="S56" i="1"/>
  <c r="Q15" i="1"/>
  <c r="R15" i="1" s="1"/>
  <c r="Q19" i="1"/>
  <c r="Q31" i="1"/>
  <c r="R31" i="1" s="1"/>
  <c r="Q35" i="1"/>
  <c r="Q43" i="1"/>
  <c r="R43" i="1" s="1"/>
  <c r="Q41" i="1"/>
  <c r="R41" i="1" s="1"/>
  <c r="Q64" i="1"/>
  <c r="Q67" i="1"/>
  <c r="Q23" i="1"/>
  <c r="Q13" i="1"/>
  <c r="R13" i="1" s="1"/>
  <c r="Q27" i="1"/>
  <c r="R27" i="1" s="1"/>
  <c r="Q48" i="1"/>
  <c r="Q39" i="1"/>
  <c r="R39" i="1" s="1"/>
  <c r="Q14" i="1"/>
  <c r="Q18" i="1"/>
  <c r="Q22" i="1"/>
  <c r="R22" i="1" s="1"/>
  <c r="Q26" i="1"/>
  <c r="R26" i="1" s="1"/>
  <c r="Q30" i="1"/>
  <c r="R30" i="1" s="1"/>
  <c r="Q34" i="1"/>
  <c r="R34" i="1" s="1"/>
  <c r="Q38" i="1"/>
  <c r="R38" i="1" s="1"/>
  <c r="Q42" i="1"/>
  <c r="R42" i="1" s="1"/>
  <c r="Q46" i="1"/>
  <c r="R46" i="1" s="1"/>
  <c r="Q50" i="1"/>
  <c r="R50" i="1" s="1"/>
  <c r="Q54" i="1"/>
  <c r="Q58" i="1"/>
  <c r="R58" i="1" s="1"/>
  <c r="Q62" i="1"/>
  <c r="R62" i="1" s="1"/>
  <c r="Q66" i="1"/>
  <c r="Q70" i="1"/>
  <c r="R70" i="1" s="1"/>
  <c r="Q74" i="1"/>
  <c r="Q78" i="1"/>
  <c r="R78" i="1" s="1"/>
  <c r="Q82" i="1"/>
  <c r="R82" i="1" s="1"/>
  <c r="Q12" i="1"/>
  <c r="W34" i="1"/>
  <c r="W12" i="1"/>
  <c r="P376" i="1"/>
  <c r="P375" i="1"/>
  <c r="P374" i="1"/>
  <c r="P373" i="1"/>
  <c r="P372" i="1"/>
  <c r="P371" i="1"/>
  <c r="P370" i="1"/>
  <c r="P369" i="1"/>
  <c r="P368" i="1"/>
  <c r="P367" i="1"/>
  <c r="P366" i="1"/>
  <c r="P365" i="1"/>
  <c r="P364" i="1"/>
  <c r="P363" i="1"/>
  <c r="P362" i="1"/>
  <c r="P361" i="1"/>
  <c r="P360" i="1"/>
  <c r="P359" i="1"/>
  <c r="R12" i="1" l="1"/>
  <c r="P314" i="1"/>
  <c r="W314" i="1" s="1"/>
  <c r="P313" i="1"/>
  <c r="P312" i="1"/>
  <c r="W312" i="1" s="1"/>
  <c r="P311" i="1"/>
  <c r="P310" i="1"/>
  <c r="W310" i="1" s="1"/>
  <c r="P309" i="1"/>
  <c r="P308" i="1"/>
  <c r="W308" i="1" s="1"/>
  <c r="P307" i="1"/>
  <c r="P306" i="1"/>
  <c r="W306" i="1" s="1"/>
  <c r="P305" i="1"/>
  <c r="P304" i="1"/>
  <c r="W304" i="1" s="1"/>
  <c r="P303" i="1"/>
  <c r="P302" i="1"/>
  <c r="W302" i="1" s="1"/>
  <c r="P301" i="1"/>
  <c r="P300" i="1"/>
  <c r="W300" i="1" s="1"/>
  <c r="P299" i="1"/>
  <c r="P298" i="1"/>
  <c r="W298" i="1" s="1"/>
  <c r="P297" i="1"/>
  <c r="P296" i="1"/>
  <c r="W296" i="1" s="1"/>
  <c r="P295" i="1"/>
  <c r="P294" i="1"/>
  <c r="W294" i="1" s="1"/>
  <c r="P293" i="1"/>
  <c r="P292" i="1"/>
  <c r="W292" i="1" s="1"/>
  <c r="P291" i="1"/>
  <c r="P290" i="1"/>
  <c r="W290" i="1" s="1"/>
  <c r="P289" i="1"/>
  <c r="P288" i="1"/>
  <c r="W288" i="1" s="1"/>
  <c r="P287" i="1"/>
  <c r="P286" i="1"/>
  <c r="W286" i="1" s="1"/>
  <c r="P285" i="1"/>
  <c r="P284" i="1"/>
  <c r="W284" i="1" s="1"/>
  <c r="P283" i="1"/>
  <c r="P282" i="1"/>
  <c r="W282" i="1" s="1"/>
  <c r="P281" i="1"/>
  <c r="P280" i="1"/>
  <c r="W280" i="1" s="1"/>
  <c r="P279" i="1"/>
  <c r="P278" i="1"/>
  <c r="W278" i="1" s="1"/>
  <c r="P277" i="1"/>
  <c r="P276" i="1"/>
  <c r="W276" i="1" s="1"/>
  <c r="P275" i="1"/>
  <c r="P274" i="1"/>
  <c r="W274" i="1" s="1"/>
  <c r="P273" i="1"/>
  <c r="P272" i="1"/>
  <c r="W272" i="1" s="1"/>
  <c r="P271" i="1"/>
  <c r="P270" i="1"/>
  <c r="W270" i="1" s="1"/>
  <c r="P269" i="1"/>
  <c r="P268" i="1"/>
  <c r="W268" i="1" s="1"/>
  <c r="P267" i="1"/>
  <c r="P266" i="1"/>
  <c r="W266" i="1" s="1"/>
  <c r="P265" i="1"/>
  <c r="P264" i="1"/>
  <c r="W264" i="1" s="1"/>
  <c r="P263" i="1"/>
  <c r="P262" i="1"/>
  <c r="W262" i="1" s="1"/>
  <c r="P261" i="1"/>
  <c r="P260" i="1"/>
  <c r="W260" i="1" s="1"/>
  <c r="P259" i="1"/>
  <c r="S258" i="1"/>
  <c r="P258" i="1"/>
  <c r="Q258" i="1" s="1"/>
  <c r="R258" i="1" s="1"/>
  <c r="P257" i="1"/>
  <c r="P256" i="1"/>
  <c r="W256" i="1" s="1"/>
  <c r="P255" i="1"/>
  <c r="P254" i="1"/>
  <c r="W254" i="1" s="1"/>
  <c r="P253" i="1"/>
  <c r="P252" i="1"/>
  <c r="W252" i="1" s="1"/>
  <c r="P251" i="1"/>
  <c r="W250" i="1"/>
  <c r="P249" i="1"/>
  <c r="P248" i="1"/>
  <c r="W248" i="1" s="1"/>
  <c r="P247" i="1"/>
  <c r="P246" i="1"/>
  <c r="P245" i="1"/>
  <c r="P244" i="1"/>
  <c r="W244" i="1" s="1"/>
  <c r="P243" i="1"/>
  <c r="P242" i="1"/>
  <c r="M314" i="1"/>
  <c r="S314" i="1" s="1"/>
  <c r="M313" i="1"/>
  <c r="S313" i="1" s="1"/>
  <c r="M312" i="1"/>
  <c r="S312" i="1" s="1"/>
  <c r="M311" i="1"/>
  <c r="S311" i="1" s="1"/>
  <c r="M310" i="1"/>
  <c r="S310" i="1" s="1"/>
  <c r="M309" i="1"/>
  <c r="S309" i="1" s="1"/>
  <c r="M308" i="1"/>
  <c r="S308" i="1" s="1"/>
  <c r="M307" i="1"/>
  <c r="S307" i="1" s="1"/>
  <c r="M306" i="1"/>
  <c r="S306" i="1" s="1"/>
  <c r="M305" i="1"/>
  <c r="S305" i="1" s="1"/>
  <c r="M304" i="1"/>
  <c r="S304" i="1" s="1"/>
  <c r="M303" i="1"/>
  <c r="S303" i="1" s="1"/>
  <c r="M302" i="1"/>
  <c r="S302" i="1" s="1"/>
  <c r="M301" i="1"/>
  <c r="S301" i="1" s="1"/>
  <c r="M300" i="1"/>
  <c r="S300" i="1" s="1"/>
  <c r="M299" i="1"/>
  <c r="S299" i="1" s="1"/>
  <c r="M298" i="1"/>
  <c r="S298" i="1" s="1"/>
  <c r="M297" i="1"/>
  <c r="S297" i="1" s="1"/>
  <c r="M296" i="1"/>
  <c r="S296" i="1" s="1"/>
  <c r="M295" i="1"/>
  <c r="S295" i="1" s="1"/>
  <c r="M294" i="1"/>
  <c r="S294" i="1" s="1"/>
  <c r="M293" i="1"/>
  <c r="S293" i="1" s="1"/>
  <c r="M292" i="1"/>
  <c r="S292" i="1" s="1"/>
  <c r="M291" i="1"/>
  <c r="S291" i="1" s="1"/>
  <c r="M290" i="1"/>
  <c r="S290" i="1" s="1"/>
  <c r="M289" i="1"/>
  <c r="S289" i="1" s="1"/>
  <c r="M288" i="1"/>
  <c r="S288" i="1" s="1"/>
  <c r="M287" i="1"/>
  <c r="S287" i="1" s="1"/>
  <c r="M286" i="1"/>
  <c r="S286" i="1" s="1"/>
  <c r="M285" i="1"/>
  <c r="S285" i="1" s="1"/>
  <c r="M284" i="1"/>
  <c r="S284" i="1" s="1"/>
  <c r="M283" i="1"/>
  <c r="S283" i="1" s="1"/>
  <c r="M282" i="1"/>
  <c r="S282" i="1" s="1"/>
  <c r="M281" i="1"/>
  <c r="S281" i="1" s="1"/>
  <c r="M280" i="1"/>
  <c r="S280" i="1" s="1"/>
  <c r="M279" i="1"/>
  <c r="S279" i="1" s="1"/>
  <c r="M278" i="1"/>
  <c r="S278" i="1" s="1"/>
  <c r="M277" i="1"/>
  <c r="S277" i="1" s="1"/>
  <c r="M276" i="1"/>
  <c r="S276" i="1" s="1"/>
  <c r="M275" i="1"/>
  <c r="S275" i="1" s="1"/>
  <c r="M274" i="1"/>
  <c r="S274" i="1" s="1"/>
  <c r="M273" i="1"/>
  <c r="S273" i="1" s="1"/>
  <c r="M272" i="1"/>
  <c r="S272" i="1" s="1"/>
  <c r="M271" i="1"/>
  <c r="S271" i="1" s="1"/>
  <c r="M270" i="1"/>
  <c r="S270" i="1" s="1"/>
  <c r="M269" i="1"/>
  <c r="S269" i="1" s="1"/>
  <c r="M268" i="1"/>
  <c r="S268" i="1" s="1"/>
  <c r="M267" i="1"/>
  <c r="S267" i="1" s="1"/>
  <c r="M266" i="1"/>
  <c r="S266" i="1" s="1"/>
  <c r="M265" i="1"/>
  <c r="S265" i="1" s="1"/>
  <c r="M264" i="1"/>
  <c r="S264" i="1" s="1"/>
  <c r="M263" i="1"/>
  <c r="S263" i="1" s="1"/>
  <c r="M262" i="1"/>
  <c r="S262" i="1" s="1"/>
  <c r="M261" i="1"/>
  <c r="S261" i="1" s="1"/>
  <c r="M260" i="1"/>
  <c r="S260" i="1" s="1"/>
  <c r="M259" i="1"/>
  <c r="S259" i="1" s="1"/>
  <c r="M257" i="1"/>
  <c r="S257" i="1" s="1"/>
  <c r="M256" i="1"/>
  <c r="S256" i="1" s="1"/>
  <c r="M255" i="1"/>
  <c r="S255" i="1" s="1"/>
  <c r="M254" i="1"/>
  <c r="S254" i="1" s="1"/>
  <c r="M253" i="1"/>
  <c r="S253" i="1" s="1"/>
  <c r="M252" i="1"/>
  <c r="S252" i="1" s="1"/>
  <c r="M251" i="1"/>
  <c r="S251" i="1" s="1"/>
  <c r="M250" i="1"/>
  <c r="S250" i="1" s="1"/>
  <c r="M249" i="1"/>
  <c r="S249" i="1" s="1"/>
  <c r="M248" i="1"/>
  <c r="S248" i="1" s="1"/>
  <c r="M247" i="1"/>
  <c r="S247" i="1" s="1"/>
  <c r="M246" i="1"/>
  <c r="S246" i="1" s="1"/>
  <c r="M245" i="1"/>
  <c r="S245" i="1" s="1"/>
  <c r="M244" i="1"/>
  <c r="S244" i="1" s="1"/>
  <c r="M243" i="1"/>
  <c r="S243" i="1" s="1"/>
  <c r="M242" i="1"/>
  <c r="S242" i="1" s="1"/>
  <c r="W246" i="1" l="1"/>
  <c r="Q243" i="1"/>
  <c r="R243" i="1" s="1"/>
  <c r="Q245" i="1"/>
  <c r="R245" i="1" s="1"/>
  <c r="Q247" i="1"/>
  <c r="R247" i="1" s="1"/>
  <c r="Q249" i="1"/>
  <c r="R249" i="1" s="1"/>
  <c r="Q251" i="1"/>
  <c r="R251" i="1" s="1"/>
  <c r="Q253" i="1"/>
  <c r="R253" i="1" s="1"/>
  <c r="Q255" i="1"/>
  <c r="R255" i="1" s="1"/>
  <c r="Q257" i="1"/>
  <c r="R257" i="1" s="1"/>
  <c r="Q259" i="1"/>
  <c r="R259" i="1" s="1"/>
  <c r="Q261" i="1"/>
  <c r="R261" i="1" s="1"/>
  <c r="Q263" i="1"/>
  <c r="R263" i="1" s="1"/>
  <c r="Q265" i="1"/>
  <c r="R265" i="1" s="1"/>
  <c r="Q267" i="1"/>
  <c r="R267" i="1" s="1"/>
  <c r="Q269" i="1"/>
  <c r="R269" i="1" s="1"/>
  <c r="Q271" i="1"/>
  <c r="R271" i="1" s="1"/>
  <c r="Q273" i="1"/>
  <c r="R273" i="1" s="1"/>
  <c r="Q275" i="1"/>
  <c r="R275" i="1" s="1"/>
  <c r="Q277" i="1"/>
  <c r="R277" i="1" s="1"/>
  <c r="Q279" i="1"/>
  <c r="R279" i="1" s="1"/>
  <c r="Q281" i="1"/>
  <c r="R281" i="1" s="1"/>
  <c r="Q283" i="1"/>
  <c r="R283" i="1" s="1"/>
  <c r="Q285" i="1"/>
  <c r="R285" i="1" s="1"/>
  <c r="Q287" i="1"/>
  <c r="R287" i="1" s="1"/>
  <c r="Q289" i="1"/>
  <c r="R289" i="1" s="1"/>
  <c r="Q291" i="1"/>
  <c r="R291" i="1" s="1"/>
  <c r="Q293" i="1"/>
  <c r="R293" i="1" s="1"/>
  <c r="Q295" i="1"/>
  <c r="R295" i="1" s="1"/>
  <c r="Q297" i="1"/>
  <c r="R297" i="1" s="1"/>
  <c r="Q299" i="1"/>
  <c r="R299" i="1" s="1"/>
  <c r="Q301" i="1"/>
  <c r="R301" i="1" s="1"/>
  <c r="Q303" i="1"/>
  <c r="R303" i="1" s="1"/>
  <c r="Q305" i="1"/>
  <c r="R305" i="1" s="1"/>
  <c r="Q307" i="1"/>
  <c r="R307" i="1" s="1"/>
  <c r="Q309" i="1"/>
  <c r="R309" i="1" s="1"/>
  <c r="Q311" i="1"/>
  <c r="R311" i="1" s="1"/>
  <c r="Q313" i="1"/>
  <c r="R313" i="1" s="1"/>
  <c r="W258" i="1"/>
  <c r="Q242" i="1"/>
  <c r="R242" i="1" s="1"/>
  <c r="Q244" i="1"/>
  <c r="R244" i="1" s="1"/>
  <c r="Q246" i="1"/>
  <c r="Q248" i="1"/>
  <c r="R248" i="1" s="1"/>
  <c r="Q250" i="1"/>
  <c r="R250" i="1" s="1"/>
  <c r="Q252" i="1"/>
  <c r="R252" i="1" s="1"/>
  <c r="Q254" i="1"/>
  <c r="R254" i="1" s="1"/>
  <c r="Q256" i="1"/>
  <c r="R256" i="1" s="1"/>
  <c r="Q260" i="1"/>
  <c r="R260" i="1" s="1"/>
  <c r="Q262" i="1"/>
  <c r="R262" i="1" s="1"/>
  <c r="Q264" i="1"/>
  <c r="R264" i="1" s="1"/>
  <c r="Q266" i="1"/>
  <c r="R266" i="1" s="1"/>
  <c r="Q268" i="1"/>
  <c r="R268" i="1" s="1"/>
  <c r="Q270" i="1"/>
  <c r="R270" i="1" s="1"/>
  <c r="Q272" i="1"/>
  <c r="R272" i="1" s="1"/>
  <c r="Q274" i="1"/>
  <c r="R274" i="1" s="1"/>
  <c r="Q276" i="1"/>
  <c r="R276" i="1" s="1"/>
  <c r="Q278" i="1"/>
  <c r="R278" i="1" s="1"/>
  <c r="Q280" i="1"/>
  <c r="R280" i="1" s="1"/>
  <c r="Q282" i="1"/>
  <c r="R282" i="1" s="1"/>
  <c r="Q284" i="1"/>
  <c r="R284" i="1" s="1"/>
  <c r="Q286" i="1"/>
  <c r="R286" i="1" s="1"/>
  <c r="Q288" i="1"/>
  <c r="R288" i="1" s="1"/>
  <c r="Q290" i="1"/>
  <c r="R290" i="1" s="1"/>
  <c r="Q292" i="1"/>
  <c r="R292" i="1" s="1"/>
  <c r="Q294" i="1"/>
  <c r="R294" i="1" s="1"/>
  <c r="Q296" i="1"/>
  <c r="R296" i="1" s="1"/>
  <c r="Q298" i="1"/>
  <c r="R298" i="1" s="1"/>
  <c r="Q300" i="1"/>
  <c r="R300" i="1" s="1"/>
  <c r="Q302" i="1"/>
  <c r="R302" i="1" s="1"/>
  <c r="Q304" i="1"/>
  <c r="R304" i="1" s="1"/>
  <c r="Q306" i="1"/>
  <c r="R306" i="1" s="1"/>
  <c r="Q308" i="1"/>
  <c r="R308" i="1" s="1"/>
  <c r="Q310" i="1"/>
  <c r="R310" i="1" s="1"/>
  <c r="Q312" i="1"/>
  <c r="R312" i="1" s="1"/>
  <c r="Q314" i="1"/>
  <c r="R314" i="1" s="1"/>
  <c r="W245" i="1"/>
  <c r="W247" i="1"/>
  <c r="W249" i="1"/>
  <c r="W251" i="1"/>
  <c r="W253" i="1"/>
  <c r="W255" i="1"/>
  <c r="W257" i="1"/>
  <c r="W259" i="1"/>
  <c r="W261" i="1"/>
  <c r="W263" i="1"/>
  <c r="W265" i="1"/>
  <c r="W267" i="1"/>
  <c r="W269" i="1"/>
  <c r="W271" i="1"/>
  <c r="W273" i="1"/>
  <c r="W275" i="1"/>
  <c r="W277" i="1"/>
  <c r="W279" i="1"/>
  <c r="W281" i="1"/>
  <c r="W283" i="1"/>
  <c r="W285" i="1"/>
  <c r="W287" i="1"/>
  <c r="W289" i="1"/>
  <c r="W291" i="1"/>
  <c r="W293" i="1"/>
  <c r="W295" i="1"/>
  <c r="W297" i="1"/>
  <c r="W299" i="1"/>
  <c r="W301" i="1"/>
  <c r="W303" i="1"/>
  <c r="W305" i="1"/>
  <c r="W307" i="1"/>
  <c r="W309" i="1"/>
  <c r="W311" i="1"/>
  <c r="W313" i="1"/>
  <c r="W243" i="1"/>
  <c r="W242" i="1"/>
  <c r="R246" i="1" l="1"/>
  <c r="W370" i="1"/>
  <c r="W369" i="1"/>
  <c r="P378" i="1"/>
  <c r="W378" i="1" s="1"/>
  <c r="P377" i="1"/>
  <c r="W377" i="1" s="1"/>
  <c r="W376" i="1"/>
  <c r="W375" i="1"/>
  <c r="W374" i="1"/>
  <c r="W373" i="1"/>
  <c r="W372" i="1"/>
  <c r="W371" i="1"/>
  <c r="W368" i="1"/>
  <c r="W367" i="1"/>
  <c r="W366" i="1"/>
  <c r="W365" i="1"/>
  <c r="W364" i="1"/>
  <c r="W363" i="1"/>
  <c r="W362" i="1"/>
  <c r="W361" i="1"/>
  <c r="W360" i="1"/>
  <c r="W359" i="1"/>
  <c r="P358" i="1"/>
  <c r="W358" i="1" s="1"/>
  <c r="P357" i="1"/>
  <c r="W357" i="1" s="1"/>
  <c r="P356" i="1"/>
  <c r="W356" i="1" s="1"/>
  <c r="P355" i="1"/>
  <c r="W355" i="1" s="1"/>
  <c r="P354" i="1"/>
  <c r="W354" i="1" s="1"/>
  <c r="P353" i="1"/>
  <c r="W353" i="1" s="1"/>
  <c r="P352" i="1"/>
  <c r="W352" i="1" s="1"/>
  <c r="P351" i="1"/>
  <c r="W351" i="1" s="1"/>
  <c r="P350" i="1"/>
  <c r="W350" i="1" s="1"/>
  <c r="P349" i="1"/>
  <c r="W349" i="1" s="1"/>
  <c r="P348" i="1"/>
  <c r="W348" i="1" s="1"/>
  <c r="P347" i="1"/>
  <c r="W347" i="1" s="1"/>
  <c r="P346" i="1"/>
  <c r="W346" i="1" s="1"/>
  <c r="P345" i="1"/>
  <c r="W345" i="1" s="1"/>
  <c r="P344" i="1"/>
  <c r="W344" i="1" s="1"/>
  <c r="P343" i="1"/>
  <c r="W343" i="1" s="1"/>
  <c r="P342" i="1"/>
  <c r="W342" i="1" s="1"/>
  <c r="P341" i="1"/>
  <c r="W341" i="1" s="1"/>
  <c r="P340" i="1"/>
  <c r="W340" i="1" s="1"/>
  <c r="P339" i="1"/>
  <c r="W339" i="1" s="1"/>
  <c r="M378" i="1"/>
  <c r="S378" i="1" s="1"/>
  <c r="M377" i="1"/>
  <c r="S377" i="1" s="1"/>
  <c r="M376" i="1"/>
  <c r="M375" i="1"/>
  <c r="M374" i="1"/>
  <c r="M373" i="1"/>
  <c r="M372" i="1"/>
  <c r="M371" i="1"/>
  <c r="M370" i="1"/>
  <c r="M369" i="1"/>
  <c r="M368" i="1"/>
  <c r="M367" i="1"/>
  <c r="M366" i="1"/>
  <c r="M365" i="1"/>
  <c r="M364" i="1"/>
  <c r="M363" i="1"/>
  <c r="M362" i="1"/>
  <c r="M361" i="1"/>
  <c r="M360" i="1"/>
  <c r="M359" i="1"/>
  <c r="M358" i="1"/>
  <c r="S358" i="1" s="1"/>
  <c r="M357" i="1"/>
  <c r="S357" i="1" s="1"/>
  <c r="M356" i="1"/>
  <c r="S356" i="1" s="1"/>
  <c r="M355" i="1"/>
  <c r="S355" i="1" s="1"/>
  <c r="M354" i="1"/>
  <c r="S354" i="1" s="1"/>
  <c r="M353" i="1"/>
  <c r="S353" i="1" s="1"/>
  <c r="M352" i="1"/>
  <c r="S352" i="1" s="1"/>
  <c r="M351" i="1"/>
  <c r="S351" i="1" s="1"/>
  <c r="M350" i="1"/>
  <c r="S350" i="1" s="1"/>
  <c r="M349" i="1"/>
  <c r="S349" i="1" s="1"/>
  <c r="M348" i="1"/>
  <c r="S348" i="1" s="1"/>
  <c r="M347" i="1"/>
  <c r="S347" i="1" s="1"/>
  <c r="M346" i="1"/>
  <c r="S346" i="1" s="1"/>
  <c r="M345" i="1"/>
  <c r="S345" i="1" s="1"/>
  <c r="M344" i="1"/>
  <c r="S344" i="1" s="1"/>
  <c r="M343" i="1"/>
  <c r="S343" i="1" s="1"/>
  <c r="M342" i="1"/>
  <c r="S342" i="1" s="1"/>
  <c r="M341" i="1"/>
  <c r="S341" i="1" s="1"/>
  <c r="M340" i="1"/>
  <c r="S340" i="1" s="1"/>
  <c r="M339" i="1"/>
  <c r="S339" i="1" s="1"/>
  <c r="Q362" i="1" l="1"/>
  <c r="R362" i="1" s="1"/>
  <c r="S362" i="1"/>
  <c r="Q359" i="1"/>
  <c r="R359" i="1" s="1"/>
  <c r="S359" i="1"/>
  <c r="Q371" i="1"/>
  <c r="R371" i="1" s="1"/>
  <c r="S371" i="1"/>
  <c r="Q375" i="1"/>
  <c r="R375" i="1" s="1"/>
  <c r="S375" i="1"/>
  <c r="Q370" i="1"/>
  <c r="R370" i="1" s="1"/>
  <c r="S370" i="1"/>
  <c r="Q374" i="1"/>
  <c r="R374" i="1" s="1"/>
  <c r="S374" i="1"/>
  <c r="Q363" i="1"/>
  <c r="R363" i="1" s="1"/>
  <c r="S363" i="1"/>
  <c r="Q360" i="1"/>
  <c r="R360" i="1" s="1"/>
  <c r="S360" i="1"/>
  <c r="Q364" i="1"/>
  <c r="R364" i="1" s="1"/>
  <c r="S364" i="1"/>
  <c r="Q368" i="1"/>
  <c r="R368" i="1" s="1"/>
  <c r="S368" i="1"/>
  <c r="Q372" i="1"/>
  <c r="R372" i="1" s="1"/>
  <c r="S372" i="1"/>
  <c r="Q376" i="1"/>
  <c r="R376" i="1" s="1"/>
  <c r="S376" i="1"/>
  <c r="Q366" i="1"/>
  <c r="R366" i="1" s="1"/>
  <c r="S366" i="1"/>
  <c r="Q367" i="1"/>
  <c r="R367" i="1" s="1"/>
  <c r="S367" i="1"/>
  <c r="Q361" i="1"/>
  <c r="R361" i="1" s="1"/>
  <c r="S361" i="1"/>
  <c r="Q365" i="1"/>
  <c r="R365" i="1" s="1"/>
  <c r="S365" i="1"/>
  <c r="Q369" i="1"/>
  <c r="R369" i="1" s="1"/>
  <c r="S369" i="1"/>
  <c r="Q373" i="1"/>
  <c r="R373" i="1" s="1"/>
  <c r="S373" i="1"/>
  <c r="Q339" i="1"/>
  <c r="R339" i="1" s="1"/>
  <c r="Q343" i="1"/>
  <c r="R343" i="1" s="1"/>
  <c r="Q353" i="1"/>
  <c r="R353" i="1" s="1"/>
  <c r="Q355" i="1"/>
  <c r="R355" i="1" s="1"/>
  <c r="Q357" i="1"/>
  <c r="R357" i="1" s="1"/>
  <c r="Q377" i="1"/>
  <c r="R377" i="1" s="1"/>
  <c r="Q349" i="1"/>
  <c r="R349" i="1" s="1"/>
  <c r="Q347" i="1"/>
  <c r="R347" i="1" s="1"/>
  <c r="Q345" i="1"/>
  <c r="R345" i="1" s="1"/>
  <c r="Q351" i="1"/>
  <c r="R351" i="1" s="1"/>
  <c r="Q341" i="1"/>
  <c r="R341" i="1" s="1"/>
  <c r="Q340" i="1"/>
  <c r="R340" i="1" s="1"/>
  <c r="Q342" i="1"/>
  <c r="R342" i="1" s="1"/>
  <c r="Q344" i="1"/>
  <c r="R344" i="1" s="1"/>
  <c r="Q346" i="1"/>
  <c r="R346" i="1" s="1"/>
  <c r="Q348" i="1"/>
  <c r="R348" i="1" s="1"/>
  <c r="Q350" i="1"/>
  <c r="R350" i="1" s="1"/>
  <c r="Q352" i="1"/>
  <c r="R352" i="1" s="1"/>
  <c r="Q354" i="1"/>
  <c r="R354" i="1" s="1"/>
  <c r="Q356" i="1"/>
  <c r="R356" i="1" s="1"/>
  <c r="Q358" i="1"/>
  <c r="R358" i="1" s="1"/>
  <c r="Q378" i="1"/>
  <c r="R378" i="1" s="1"/>
  <c r="P393" i="1" l="1"/>
  <c r="W393" i="1" s="1"/>
  <c r="S393" i="1"/>
  <c r="P392" i="1"/>
  <c r="W392" i="1" s="1"/>
  <c r="M392" i="1"/>
  <c r="S392" i="1" s="1"/>
  <c r="P391" i="1"/>
  <c r="W391" i="1" s="1"/>
  <c r="M391" i="1"/>
  <c r="S391" i="1" s="1"/>
  <c r="S390" i="1"/>
  <c r="P390" i="1"/>
  <c r="W390" i="1" s="1"/>
  <c r="M390" i="1"/>
  <c r="P388" i="1"/>
  <c r="W388" i="1" s="1"/>
  <c r="M388" i="1"/>
  <c r="S388" i="1" s="1"/>
  <c r="P387" i="1"/>
  <c r="W387" i="1" s="1"/>
  <c r="M387" i="1"/>
  <c r="S387" i="1" s="1"/>
  <c r="P386" i="1"/>
  <c r="W386" i="1" s="1"/>
  <c r="M386" i="1"/>
  <c r="S386" i="1" s="1"/>
  <c r="P385" i="1"/>
  <c r="M385" i="1"/>
  <c r="S385" i="1" s="1"/>
  <c r="P384" i="1"/>
  <c r="W384" i="1" s="1"/>
  <c r="M384" i="1"/>
  <c r="S384" i="1" s="1"/>
  <c r="P383" i="1"/>
  <c r="W383" i="1" s="1"/>
  <c r="M383" i="1"/>
  <c r="S383" i="1" s="1"/>
  <c r="P382" i="1"/>
  <c r="W382" i="1" s="1"/>
  <c r="M382" i="1"/>
  <c r="S382" i="1" s="1"/>
  <c r="P381" i="1"/>
  <c r="W381" i="1" s="1"/>
  <c r="M381" i="1"/>
  <c r="S381" i="1" s="1"/>
  <c r="P380" i="1"/>
  <c r="W380" i="1" s="1"/>
  <c r="M380" i="1"/>
  <c r="S380" i="1" s="1"/>
  <c r="P142" i="1"/>
  <c r="P141" i="1"/>
  <c r="W141" i="1" s="1"/>
  <c r="P140" i="1"/>
  <c r="P139" i="1"/>
  <c r="W139" i="1" s="1"/>
  <c r="P138" i="1"/>
  <c r="W138" i="1" s="1"/>
  <c r="P137" i="1"/>
  <c r="W137" i="1" s="1"/>
  <c r="P136" i="1"/>
  <c r="W136" i="1" s="1"/>
  <c r="P135" i="1"/>
  <c r="W135" i="1" s="1"/>
  <c r="W134" i="1"/>
  <c r="P133" i="1"/>
  <c r="P132" i="1"/>
  <c r="W132" i="1" s="1"/>
  <c r="P131" i="1"/>
  <c r="W131" i="1" s="1"/>
  <c r="P130" i="1"/>
  <c r="W130" i="1" s="1"/>
  <c r="P129" i="1"/>
  <c r="W129" i="1" s="1"/>
  <c r="P128" i="1"/>
  <c r="W128" i="1" s="1"/>
  <c r="P127" i="1"/>
  <c r="W127" i="1" s="1"/>
  <c r="P126" i="1"/>
  <c r="W126" i="1" s="1"/>
  <c r="P125" i="1"/>
  <c r="W125" i="1" s="1"/>
  <c r="P124" i="1"/>
  <c r="W124" i="1" s="1"/>
  <c r="P123" i="1"/>
  <c r="W123" i="1" s="1"/>
  <c r="P122" i="1"/>
  <c r="W122" i="1" s="1"/>
  <c r="P121" i="1"/>
  <c r="W121" i="1" s="1"/>
  <c r="P120" i="1"/>
  <c r="W120" i="1" s="1"/>
  <c r="P119" i="1"/>
  <c r="W119" i="1" s="1"/>
  <c r="P118" i="1"/>
  <c r="W118" i="1" s="1"/>
  <c r="P117" i="1"/>
  <c r="W117" i="1" s="1"/>
  <c r="P116" i="1"/>
  <c r="W116" i="1" s="1"/>
  <c r="P115" i="1"/>
  <c r="W115" i="1" s="1"/>
  <c r="P114" i="1"/>
  <c r="W114" i="1" s="1"/>
  <c r="P113" i="1"/>
  <c r="W113" i="1" s="1"/>
  <c r="P112" i="1"/>
  <c r="W112" i="1" s="1"/>
  <c r="P111" i="1"/>
  <c r="W111" i="1" s="1"/>
  <c r="P110" i="1"/>
  <c r="W110" i="1" s="1"/>
  <c r="P109" i="1"/>
  <c r="W109" i="1" s="1"/>
  <c r="P108" i="1"/>
  <c r="W108" i="1" s="1"/>
  <c r="P107" i="1"/>
  <c r="W107" i="1" s="1"/>
  <c r="P106" i="1"/>
  <c r="W106" i="1" s="1"/>
  <c r="P105" i="1"/>
  <c r="W105" i="1" s="1"/>
  <c r="P104" i="1"/>
  <c r="W104" i="1" s="1"/>
  <c r="P103" i="1"/>
  <c r="W103" i="1" s="1"/>
  <c r="P102" i="1"/>
  <c r="W102" i="1" s="1"/>
  <c r="P101" i="1"/>
  <c r="W101" i="1" s="1"/>
  <c r="P100" i="1"/>
  <c r="W100" i="1" s="1"/>
  <c r="P99" i="1"/>
  <c r="W99" i="1" s="1"/>
  <c r="P98" i="1"/>
  <c r="W98" i="1" s="1"/>
  <c r="P97" i="1"/>
  <c r="W97" i="1" s="1"/>
  <c r="P96" i="1"/>
  <c r="W96" i="1" s="1"/>
  <c r="P95" i="1"/>
  <c r="W95" i="1" s="1"/>
  <c r="P94" i="1"/>
  <c r="P93" i="1"/>
  <c r="W93" i="1" s="1"/>
  <c r="P92" i="1"/>
  <c r="P91" i="1"/>
  <c r="W91" i="1" s="1"/>
  <c r="P90" i="1"/>
  <c r="W90" i="1" s="1"/>
  <c r="P89" i="1"/>
  <c r="W89" i="1" s="1"/>
  <c r="P88" i="1"/>
  <c r="W88" i="1" s="1"/>
  <c r="P87" i="1"/>
  <c r="M142" i="1"/>
  <c r="S142" i="1" s="1"/>
  <c r="M141" i="1"/>
  <c r="S141" i="1" s="1"/>
  <c r="M140" i="1"/>
  <c r="S140" i="1" s="1"/>
  <c r="M139" i="1"/>
  <c r="S139" i="1" s="1"/>
  <c r="M138" i="1"/>
  <c r="S138" i="1" s="1"/>
  <c r="M137" i="1"/>
  <c r="S137" i="1" s="1"/>
  <c r="M136" i="1"/>
  <c r="S136" i="1" s="1"/>
  <c r="M135" i="1"/>
  <c r="S135" i="1" s="1"/>
  <c r="M134" i="1"/>
  <c r="S134" i="1" s="1"/>
  <c r="M133" i="1"/>
  <c r="S133" i="1" s="1"/>
  <c r="M132" i="1"/>
  <c r="S132" i="1" s="1"/>
  <c r="M131" i="1"/>
  <c r="S131" i="1" s="1"/>
  <c r="M130" i="1"/>
  <c r="S130" i="1" s="1"/>
  <c r="M129" i="1"/>
  <c r="S129" i="1" s="1"/>
  <c r="M128" i="1"/>
  <c r="Q128" i="1" s="1"/>
  <c r="R128" i="1" s="1"/>
  <c r="M127" i="1"/>
  <c r="S127" i="1" s="1"/>
  <c r="M126" i="1"/>
  <c r="S126" i="1" s="1"/>
  <c r="M125" i="1"/>
  <c r="Q125" i="1" s="1"/>
  <c r="R125" i="1" s="1"/>
  <c r="M124" i="1"/>
  <c r="S124" i="1" s="1"/>
  <c r="M123" i="1"/>
  <c r="S123" i="1" s="1"/>
  <c r="M122" i="1"/>
  <c r="S122" i="1" s="1"/>
  <c r="M121" i="1"/>
  <c r="S121" i="1" s="1"/>
  <c r="M120" i="1"/>
  <c r="S120" i="1" s="1"/>
  <c r="M119" i="1"/>
  <c r="S119" i="1" s="1"/>
  <c r="M118" i="1"/>
  <c r="Q118" i="1" s="1"/>
  <c r="R118" i="1" s="1"/>
  <c r="M117" i="1"/>
  <c r="S117" i="1" s="1"/>
  <c r="M116" i="1"/>
  <c r="S116" i="1" s="1"/>
  <c r="M115" i="1"/>
  <c r="S115" i="1" s="1"/>
  <c r="M114" i="1"/>
  <c r="Q114" i="1" s="1"/>
  <c r="R114" i="1" s="1"/>
  <c r="M113" i="1"/>
  <c r="S113" i="1" s="1"/>
  <c r="M112" i="1"/>
  <c r="S112" i="1" s="1"/>
  <c r="M111" i="1"/>
  <c r="S111" i="1" s="1"/>
  <c r="M110" i="1"/>
  <c r="Q110" i="1" s="1"/>
  <c r="R110" i="1" s="1"/>
  <c r="M109" i="1"/>
  <c r="S109" i="1" s="1"/>
  <c r="M108" i="1"/>
  <c r="S108" i="1" s="1"/>
  <c r="M107" i="1"/>
  <c r="S107" i="1" s="1"/>
  <c r="M106" i="1"/>
  <c r="Q106" i="1" s="1"/>
  <c r="R106" i="1" s="1"/>
  <c r="M105" i="1"/>
  <c r="S105" i="1" s="1"/>
  <c r="M104" i="1"/>
  <c r="S104" i="1" s="1"/>
  <c r="M103" i="1"/>
  <c r="S103" i="1" s="1"/>
  <c r="M102" i="1"/>
  <c r="S102" i="1" s="1"/>
  <c r="M101" i="1"/>
  <c r="S101" i="1" s="1"/>
  <c r="M100" i="1"/>
  <c r="Q100" i="1" s="1"/>
  <c r="R100" i="1" s="1"/>
  <c r="M99" i="1"/>
  <c r="S99" i="1" s="1"/>
  <c r="M98" i="1"/>
  <c r="S98" i="1" s="1"/>
  <c r="M97" i="1"/>
  <c r="Q97" i="1" s="1"/>
  <c r="R97" i="1" s="1"/>
  <c r="M96" i="1"/>
  <c r="S96" i="1" s="1"/>
  <c r="M95" i="1"/>
  <c r="S95" i="1" s="1"/>
  <c r="M94" i="1"/>
  <c r="S94" i="1" s="1"/>
  <c r="M93" i="1"/>
  <c r="S93" i="1" s="1"/>
  <c r="M92" i="1"/>
  <c r="S92" i="1" s="1"/>
  <c r="M91" i="1"/>
  <c r="Q91" i="1" s="1"/>
  <c r="R91" i="1" s="1"/>
  <c r="M90" i="1"/>
  <c r="S90" i="1" s="1"/>
  <c r="M89" i="1"/>
  <c r="M88" i="1"/>
  <c r="S88" i="1" s="1"/>
  <c r="M87" i="1"/>
  <c r="S87" i="1" l="1"/>
  <c r="Q89" i="1"/>
  <c r="R89" i="1" s="1"/>
  <c r="S114" i="1"/>
  <c r="S118" i="1"/>
  <c r="S106" i="1"/>
  <c r="S110" i="1"/>
  <c r="S91" i="1"/>
  <c r="S100" i="1"/>
  <c r="S97" i="1"/>
  <c r="S125" i="1"/>
  <c r="S128" i="1"/>
  <c r="W133" i="1"/>
  <c r="Q385" i="1"/>
  <c r="R385" i="1" s="1"/>
  <c r="W385" i="1"/>
  <c r="Q386" i="1"/>
  <c r="R386" i="1" s="1"/>
  <c r="Q387" i="1"/>
  <c r="R387" i="1" s="1"/>
  <c r="Q381" i="1"/>
  <c r="R381" i="1" s="1"/>
  <c r="Q380" i="1"/>
  <c r="R380" i="1" s="1"/>
  <c r="Q383" i="1"/>
  <c r="R383" i="1" s="1"/>
  <c r="Q391" i="1"/>
  <c r="R391" i="1" s="1"/>
  <c r="S89" i="1"/>
  <c r="Q390" i="1"/>
  <c r="R390" i="1" s="1"/>
  <c r="Q382" i="1"/>
  <c r="R382" i="1" s="1"/>
  <c r="Q384" i="1"/>
  <c r="R384" i="1" s="1"/>
  <c r="Q388" i="1"/>
  <c r="R388" i="1" s="1"/>
  <c r="Q392" i="1"/>
  <c r="R392" i="1" s="1"/>
  <c r="Q393" i="1"/>
  <c r="R393" i="1" s="1"/>
  <c r="Q130" i="1"/>
  <c r="R130" i="1" s="1"/>
  <c r="Q133" i="1"/>
  <c r="R133" i="1" s="1"/>
  <c r="Q137" i="1"/>
  <c r="R137" i="1" s="1"/>
  <c r="Q87" i="1"/>
  <c r="Q92" i="1"/>
  <c r="R92" i="1" s="1"/>
  <c r="Q140" i="1"/>
  <c r="R140" i="1" s="1"/>
  <c r="Q142" i="1"/>
  <c r="R142" i="1" s="1"/>
  <c r="Q94" i="1"/>
  <c r="R94" i="1" s="1"/>
  <c r="Q135" i="1"/>
  <c r="R135" i="1" s="1"/>
  <c r="Q123" i="1"/>
  <c r="R123" i="1" s="1"/>
  <c r="Q88" i="1"/>
  <c r="R88" i="1" s="1"/>
  <c r="Q90" i="1"/>
  <c r="R90" i="1" s="1"/>
  <c r="Q93" i="1"/>
  <c r="R93" i="1" s="1"/>
  <c r="Q95" i="1"/>
  <c r="R95" i="1" s="1"/>
  <c r="Q98" i="1"/>
  <c r="R98" i="1" s="1"/>
  <c r="Q102" i="1"/>
  <c r="R102" i="1" s="1"/>
  <c r="Q104" i="1"/>
  <c r="R104" i="1" s="1"/>
  <c r="Q108" i="1"/>
  <c r="R108" i="1" s="1"/>
  <c r="Q112" i="1"/>
  <c r="R112" i="1" s="1"/>
  <c r="Q116" i="1"/>
  <c r="R116" i="1" s="1"/>
  <c r="Q119" i="1"/>
  <c r="R119" i="1" s="1"/>
  <c r="Q121" i="1"/>
  <c r="R121" i="1" s="1"/>
  <c r="Q126" i="1"/>
  <c r="R126" i="1" s="1"/>
  <c r="Q132" i="1"/>
  <c r="R132" i="1" s="1"/>
  <c r="W92" i="1"/>
  <c r="W94" i="1"/>
  <c r="Q96" i="1"/>
  <c r="R96" i="1" s="1"/>
  <c r="Q99" i="1"/>
  <c r="R99" i="1" s="1"/>
  <c r="Q101" i="1"/>
  <c r="R101" i="1" s="1"/>
  <c r="Q103" i="1"/>
  <c r="R103" i="1" s="1"/>
  <c r="Q105" i="1"/>
  <c r="R105" i="1" s="1"/>
  <c r="Q107" i="1"/>
  <c r="R107" i="1" s="1"/>
  <c r="Q109" i="1"/>
  <c r="R109" i="1" s="1"/>
  <c r="Q111" i="1"/>
  <c r="R111" i="1" s="1"/>
  <c r="Q113" i="1"/>
  <c r="R113" i="1" s="1"/>
  <c r="Q115" i="1"/>
  <c r="R115" i="1" s="1"/>
  <c r="Q117" i="1"/>
  <c r="R117" i="1" s="1"/>
  <c r="Q120" i="1"/>
  <c r="R120" i="1" s="1"/>
  <c r="Q122" i="1"/>
  <c r="R122" i="1" s="1"/>
  <c r="Q124" i="1"/>
  <c r="R124" i="1" s="1"/>
  <c r="Q127" i="1"/>
  <c r="R127" i="1" s="1"/>
  <c r="Q129" i="1"/>
  <c r="R129" i="1" s="1"/>
  <c r="Q131" i="1"/>
  <c r="R131" i="1" s="1"/>
  <c r="Q134" i="1"/>
  <c r="R134" i="1" s="1"/>
  <c r="Q136" i="1"/>
  <c r="R136" i="1" s="1"/>
  <c r="Q138" i="1"/>
  <c r="R138" i="1" s="1"/>
  <c r="Q139" i="1"/>
  <c r="R139" i="1" s="1"/>
  <c r="W140" i="1"/>
  <c r="Q141" i="1"/>
  <c r="R141" i="1" s="1"/>
  <c r="W142" i="1"/>
  <c r="W87" i="1"/>
  <c r="R87" i="1" l="1"/>
  <c r="P240" i="1"/>
  <c r="W240" i="1" s="1"/>
  <c r="M240" i="1"/>
  <c r="P239" i="1"/>
  <c r="W239" i="1" s="1"/>
  <c r="M239" i="1"/>
  <c r="P238" i="1"/>
  <c r="W238" i="1" s="1"/>
  <c r="M238" i="1"/>
  <c r="P237" i="1"/>
  <c r="W237" i="1" s="1"/>
  <c r="M237" i="1"/>
  <c r="P236" i="1"/>
  <c r="W236" i="1" s="1"/>
  <c r="M236" i="1"/>
  <c r="P235" i="1"/>
  <c r="W235" i="1" s="1"/>
  <c r="M235" i="1"/>
  <c r="P234" i="1"/>
  <c r="W234" i="1" s="1"/>
  <c r="M234" i="1"/>
  <c r="P233" i="1"/>
  <c r="W233" i="1" s="1"/>
  <c r="M233" i="1"/>
  <c r="P232" i="1"/>
  <c r="W232" i="1" s="1"/>
  <c r="M232" i="1"/>
  <c r="P231" i="1"/>
  <c r="W231" i="1" s="1"/>
  <c r="M231" i="1"/>
  <c r="P230" i="1"/>
  <c r="W230" i="1" s="1"/>
  <c r="M230" i="1"/>
  <c r="P229" i="1"/>
  <c r="W229" i="1" s="1"/>
  <c r="M229" i="1"/>
  <c r="P228" i="1"/>
  <c r="W228" i="1" s="1"/>
  <c r="M228" i="1"/>
  <c r="S228" i="1" s="1"/>
  <c r="P227" i="1"/>
  <c r="W227" i="1" s="1"/>
  <c r="M227" i="1"/>
  <c r="P226" i="1"/>
  <c r="W226" i="1" s="1"/>
  <c r="M226" i="1"/>
  <c r="P225" i="1"/>
  <c r="W225" i="1" s="1"/>
  <c r="M225" i="1"/>
  <c r="P224" i="1"/>
  <c r="W224" i="1" s="1"/>
  <c r="M224" i="1"/>
  <c r="P223" i="1"/>
  <c r="W223" i="1" s="1"/>
  <c r="M223" i="1"/>
  <c r="P222" i="1"/>
  <c r="W222" i="1" s="1"/>
  <c r="M222" i="1"/>
  <c r="P221" i="1"/>
  <c r="W221" i="1" s="1"/>
  <c r="M221" i="1"/>
  <c r="P220" i="1"/>
  <c r="W220" i="1" s="1"/>
  <c r="M220" i="1"/>
  <c r="P219" i="1"/>
  <c r="W219" i="1" s="1"/>
  <c r="M219" i="1"/>
  <c r="P218" i="1"/>
  <c r="W218" i="1" s="1"/>
  <c r="M218" i="1"/>
  <c r="P217" i="1"/>
  <c r="W217" i="1" s="1"/>
  <c r="M217" i="1"/>
  <c r="P216" i="1"/>
  <c r="W216" i="1" s="1"/>
  <c r="M216" i="1"/>
  <c r="P215" i="1"/>
  <c r="W215" i="1" s="1"/>
  <c r="M215" i="1"/>
  <c r="P214" i="1"/>
  <c r="W214" i="1" s="1"/>
  <c r="M214" i="1"/>
  <c r="P213" i="1"/>
  <c r="W213" i="1" s="1"/>
  <c r="M213" i="1"/>
  <c r="P212" i="1"/>
  <c r="M212" i="1"/>
  <c r="P211" i="1"/>
  <c r="W211" i="1" s="1"/>
  <c r="M211" i="1"/>
  <c r="P210" i="1"/>
  <c r="W210" i="1" s="1"/>
  <c r="M210" i="1"/>
  <c r="P209" i="1"/>
  <c r="W209" i="1" s="1"/>
  <c r="M209" i="1"/>
  <c r="W208" i="1"/>
  <c r="M208" i="1"/>
  <c r="P207" i="1"/>
  <c r="W207" i="1" s="1"/>
  <c r="M207" i="1"/>
  <c r="P206" i="1"/>
  <c r="W206" i="1" s="1"/>
  <c r="M206" i="1"/>
  <c r="S206" i="1" s="1"/>
  <c r="P205" i="1"/>
  <c r="W205" i="1" s="1"/>
  <c r="M205" i="1"/>
  <c r="P204" i="1"/>
  <c r="W204" i="1" s="1"/>
  <c r="M204" i="1"/>
  <c r="P203" i="1"/>
  <c r="W203" i="1" s="1"/>
  <c r="M203" i="1"/>
  <c r="P202" i="1"/>
  <c r="W202" i="1" s="1"/>
  <c r="M202" i="1"/>
  <c r="P201" i="1"/>
  <c r="W201" i="1" s="1"/>
  <c r="M201" i="1"/>
  <c r="P200" i="1"/>
  <c r="W200" i="1" s="1"/>
  <c r="M200" i="1"/>
  <c r="P199" i="1"/>
  <c r="W199" i="1" s="1"/>
  <c r="M199" i="1"/>
  <c r="P198" i="1"/>
  <c r="W198" i="1" s="1"/>
  <c r="M198" i="1"/>
  <c r="P197" i="1"/>
  <c r="W197" i="1" s="1"/>
  <c r="M197" i="1"/>
  <c r="G197" i="1"/>
  <c r="P196" i="1"/>
  <c r="W196" i="1" s="1"/>
  <c r="M196" i="1"/>
  <c r="P195" i="1"/>
  <c r="W195" i="1" s="1"/>
  <c r="M195" i="1"/>
  <c r="P194" i="1"/>
  <c r="M194" i="1"/>
  <c r="P193" i="1"/>
  <c r="W193" i="1" s="1"/>
  <c r="M193" i="1"/>
  <c r="P192" i="1"/>
  <c r="W192" i="1" s="1"/>
  <c r="M192" i="1"/>
  <c r="P191" i="1"/>
  <c r="W191" i="1" s="1"/>
  <c r="M191" i="1"/>
  <c r="S191" i="1" s="1"/>
  <c r="P190" i="1"/>
  <c r="W190" i="1" s="1"/>
  <c r="M190" i="1"/>
  <c r="P189" i="1"/>
  <c r="W189" i="1" s="1"/>
  <c r="M189" i="1"/>
  <c r="P188" i="1"/>
  <c r="W188" i="1" s="1"/>
  <c r="M188" i="1"/>
  <c r="P187" i="1"/>
  <c r="W187" i="1" s="1"/>
  <c r="M187" i="1"/>
  <c r="P186" i="1"/>
  <c r="W186" i="1" s="1"/>
  <c r="M186" i="1"/>
  <c r="P185" i="1"/>
  <c r="W185" i="1" s="1"/>
  <c r="M185" i="1"/>
  <c r="X336" i="1" l="1"/>
  <c r="Y336" i="1" s="1"/>
  <c r="AB336" i="1" s="1"/>
  <c r="X334" i="1"/>
  <c r="Y334" i="1" s="1"/>
  <c r="AB334" i="1" s="1"/>
  <c r="X332" i="1"/>
  <c r="Y332" i="1" s="1"/>
  <c r="AB332" i="1" s="1"/>
  <c r="X330" i="1"/>
  <c r="Y330" i="1" s="1"/>
  <c r="AB330" i="1" s="1"/>
  <c r="X328" i="1"/>
  <c r="Y328" i="1" s="1"/>
  <c r="AB328" i="1" s="1"/>
  <c r="X326" i="1"/>
  <c r="Y326" i="1" s="1"/>
  <c r="AB326" i="1" s="1"/>
  <c r="X324" i="1"/>
  <c r="Y324" i="1" s="1"/>
  <c r="AB324" i="1" s="1"/>
  <c r="X322" i="1"/>
  <c r="Y322" i="1" s="1"/>
  <c r="X320" i="1"/>
  <c r="Y320" i="1" s="1"/>
  <c r="AB320" i="1" s="1"/>
  <c r="X317" i="1"/>
  <c r="Y317" i="1" s="1"/>
  <c r="AB317" i="1" s="1"/>
  <c r="X335" i="1"/>
  <c r="Y335" i="1" s="1"/>
  <c r="AB335" i="1" s="1"/>
  <c r="X333" i="1"/>
  <c r="Y333" i="1" s="1"/>
  <c r="AB333" i="1" s="1"/>
  <c r="X331" i="1"/>
  <c r="Y331" i="1" s="1"/>
  <c r="AB331" i="1" s="1"/>
  <c r="X329" i="1"/>
  <c r="Y329" i="1" s="1"/>
  <c r="AB329" i="1" s="1"/>
  <c r="X327" i="1"/>
  <c r="Y327" i="1" s="1"/>
  <c r="AB327" i="1" s="1"/>
  <c r="X325" i="1"/>
  <c r="Y325" i="1" s="1"/>
  <c r="AB325" i="1" s="1"/>
  <c r="X323" i="1"/>
  <c r="Y323" i="1" s="1"/>
  <c r="X321" i="1"/>
  <c r="Y321" i="1" s="1"/>
  <c r="AB321" i="1" s="1"/>
  <c r="X319" i="1"/>
  <c r="Y319" i="1" s="1"/>
  <c r="AB319" i="1" s="1"/>
  <c r="X318" i="1"/>
  <c r="Y318" i="1" s="1"/>
  <c r="AB318" i="1" s="1"/>
  <c r="X338" i="1"/>
  <c r="Y338" i="1" s="1"/>
  <c r="AB338" i="1" s="1"/>
  <c r="X316" i="1"/>
  <c r="Y316" i="1" s="1"/>
  <c r="AB316" i="1" s="1"/>
  <c r="W194" i="1"/>
  <c r="X12" i="1"/>
  <c r="Y12" i="1" s="1"/>
  <c r="X85" i="1"/>
  <c r="Y85" i="1" s="1"/>
  <c r="AB85" i="1" s="1"/>
  <c r="X83" i="1"/>
  <c r="Y83" i="1" s="1"/>
  <c r="X81" i="1"/>
  <c r="Y81" i="1" s="1"/>
  <c r="AB81" i="1" s="1"/>
  <c r="X79" i="1"/>
  <c r="Y79" i="1" s="1"/>
  <c r="AB79" i="1" s="1"/>
  <c r="X77" i="1"/>
  <c r="Y77" i="1" s="1"/>
  <c r="AB77" i="1" s="1"/>
  <c r="X75" i="1"/>
  <c r="Y75" i="1" s="1"/>
  <c r="X73" i="1"/>
  <c r="Y73" i="1" s="1"/>
  <c r="AB73" i="1" s="1"/>
  <c r="X71" i="1"/>
  <c r="Y71" i="1" s="1"/>
  <c r="AB71" i="1" s="1"/>
  <c r="X69" i="1"/>
  <c r="Y69" i="1" s="1"/>
  <c r="X67" i="1"/>
  <c r="Y67" i="1" s="1"/>
  <c r="X65" i="1"/>
  <c r="Y65" i="1" s="1"/>
  <c r="X63" i="1"/>
  <c r="Y63" i="1" s="1"/>
  <c r="X61" i="1"/>
  <c r="Y61" i="1" s="1"/>
  <c r="X59" i="1"/>
  <c r="Y59" i="1" s="1"/>
  <c r="X57" i="1"/>
  <c r="Y57" i="1" s="1"/>
  <c r="X55" i="1"/>
  <c r="Y55" i="1" s="1"/>
  <c r="AB55" i="1" s="1"/>
  <c r="X53" i="1"/>
  <c r="Y53" i="1" s="1"/>
  <c r="AB53" i="1" s="1"/>
  <c r="X51" i="1"/>
  <c r="Y51" i="1" s="1"/>
  <c r="AB51" i="1" s="1"/>
  <c r="X49" i="1"/>
  <c r="Y49" i="1" s="1"/>
  <c r="AB49" i="1" s="1"/>
  <c r="X47" i="1"/>
  <c r="Y47" i="1" s="1"/>
  <c r="X45" i="1"/>
  <c r="Y45" i="1" s="1"/>
  <c r="X43" i="1"/>
  <c r="Y43" i="1" s="1"/>
  <c r="X41" i="1"/>
  <c r="Y41" i="1" s="1"/>
  <c r="X39" i="1"/>
  <c r="Y39" i="1" s="1"/>
  <c r="X37" i="1"/>
  <c r="Y37" i="1" s="1"/>
  <c r="X35" i="1"/>
  <c r="Y35" i="1" s="1"/>
  <c r="AB35" i="1" s="1"/>
  <c r="X33" i="1"/>
  <c r="Y33" i="1" s="1"/>
  <c r="AB33" i="1" s="1"/>
  <c r="X31" i="1"/>
  <c r="Y31" i="1" s="1"/>
  <c r="X29" i="1"/>
  <c r="Y29" i="1" s="1"/>
  <c r="AB29" i="1" s="1"/>
  <c r="X27" i="1"/>
  <c r="Y27" i="1" s="1"/>
  <c r="X25" i="1"/>
  <c r="Y25" i="1" s="1"/>
  <c r="X23" i="1"/>
  <c r="Y23" i="1" s="1"/>
  <c r="X21" i="1"/>
  <c r="Y21" i="1" s="1"/>
  <c r="AB21" i="1" s="1"/>
  <c r="X19" i="1"/>
  <c r="Y19" i="1" s="1"/>
  <c r="AB19" i="1" s="1"/>
  <c r="X17" i="1"/>
  <c r="Y17" i="1" s="1"/>
  <c r="AB17" i="1" s="1"/>
  <c r="X15" i="1"/>
  <c r="Y15" i="1" s="1"/>
  <c r="AB15" i="1" s="1"/>
  <c r="X13" i="1"/>
  <c r="Y13" i="1" s="1"/>
  <c r="X84" i="1"/>
  <c r="Y84" i="1" s="1"/>
  <c r="AB84" i="1" s="1"/>
  <c r="X82" i="1"/>
  <c r="Y82" i="1" s="1"/>
  <c r="X80" i="1"/>
  <c r="Y80" i="1" s="1"/>
  <c r="AB80" i="1" s="1"/>
  <c r="X78" i="1"/>
  <c r="Y78" i="1" s="1"/>
  <c r="AB78" i="1" s="1"/>
  <c r="X76" i="1"/>
  <c r="Y76" i="1" s="1"/>
  <c r="X74" i="1"/>
  <c r="Y74" i="1" s="1"/>
  <c r="AB74" i="1" s="1"/>
  <c r="X72" i="1"/>
  <c r="Y72" i="1" s="1"/>
  <c r="AB72" i="1" s="1"/>
  <c r="X70" i="1"/>
  <c r="Y70" i="1" s="1"/>
  <c r="X68" i="1"/>
  <c r="Y68" i="1" s="1"/>
  <c r="X66" i="1"/>
  <c r="Y66" i="1" s="1"/>
  <c r="X64" i="1"/>
  <c r="Y64" i="1" s="1"/>
  <c r="X62" i="1"/>
  <c r="Y62" i="1" s="1"/>
  <c r="X60" i="1"/>
  <c r="Y60" i="1" s="1"/>
  <c r="X58" i="1"/>
  <c r="Y58" i="1" s="1"/>
  <c r="X56" i="1"/>
  <c r="Y56" i="1" s="1"/>
  <c r="AB56" i="1" s="1"/>
  <c r="X54" i="1"/>
  <c r="Y54" i="1" s="1"/>
  <c r="AB54" i="1" s="1"/>
  <c r="X52" i="1"/>
  <c r="Y52" i="1" s="1"/>
  <c r="AB52" i="1" s="1"/>
  <c r="X50" i="1"/>
  <c r="Y50" i="1" s="1"/>
  <c r="AB50" i="1" s="1"/>
  <c r="X48" i="1"/>
  <c r="Y48" i="1" s="1"/>
  <c r="X46" i="1"/>
  <c r="Y46" i="1" s="1"/>
  <c r="X44" i="1"/>
  <c r="Y44" i="1" s="1"/>
  <c r="X42" i="1"/>
  <c r="Y42" i="1" s="1"/>
  <c r="X40" i="1"/>
  <c r="Y40" i="1" s="1"/>
  <c r="AB40" i="1" s="1"/>
  <c r="X38" i="1"/>
  <c r="Y38" i="1" s="1"/>
  <c r="X36" i="1"/>
  <c r="Y36" i="1" s="1"/>
  <c r="X34" i="1"/>
  <c r="Y34" i="1" s="1"/>
  <c r="AB34" i="1" s="1"/>
  <c r="X32" i="1"/>
  <c r="Y32" i="1" s="1"/>
  <c r="AB32" i="1" s="1"/>
  <c r="X30" i="1"/>
  <c r="Y30" i="1" s="1"/>
  <c r="X28" i="1"/>
  <c r="Y28" i="1" s="1"/>
  <c r="AB28" i="1" s="1"/>
  <c r="X26" i="1"/>
  <c r="Y26" i="1" s="1"/>
  <c r="X24" i="1"/>
  <c r="Y24" i="1" s="1"/>
  <c r="X22" i="1"/>
  <c r="Y22" i="1" s="1"/>
  <c r="AB22" i="1" s="1"/>
  <c r="X20" i="1"/>
  <c r="Y20" i="1" s="1"/>
  <c r="AB20" i="1" s="1"/>
  <c r="X18" i="1"/>
  <c r="Y18" i="1" s="1"/>
  <c r="AB18" i="1" s="1"/>
  <c r="X16" i="1"/>
  <c r="Y16" i="1" s="1"/>
  <c r="AB16" i="1" s="1"/>
  <c r="X14" i="1"/>
  <c r="Y14" i="1" s="1"/>
  <c r="W212" i="1"/>
  <c r="X242" i="1"/>
  <c r="Y242" i="1" s="1"/>
  <c r="AB242" i="1" s="1"/>
  <c r="X314" i="1"/>
  <c r="Y314" i="1" s="1"/>
  <c r="AB314" i="1" s="1"/>
  <c r="X312" i="1"/>
  <c r="Y312" i="1" s="1"/>
  <c r="AB312" i="1" s="1"/>
  <c r="X310" i="1"/>
  <c r="Y310" i="1" s="1"/>
  <c r="X308" i="1"/>
  <c r="Y308" i="1" s="1"/>
  <c r="AB308" i="1" s="1"/>
  <c r="X306" i="1"/>
  <c r="Y306" i="1" s="1"/>
  <c r="AB306" i="1" s="1"/>
  <c r="X304" i="1"/>
  <c r="Y304" i="1" s="1"/>
  <c r="X302" i="1"/>
  <c r="Y302" i="1" s="1"/>
  <c r="AB302" i="1" s="1"/>
  <c r="X300" i="1"/>
  <c r="Y300" i="1" s="1"/>
  <c r="AB300" i="1" s="1"/>
  <c r="X298" i="1"/>
  <c r="Y298" i="1" s="1"/>
  <c r="AB298" i="1" s="1"/>
  <c r="X296" i="1"/>
  <c r="Y296" i="1" s="1"/>
  <c r="AB296" i="1" s="1"/>
  <c r="X294" i="1"/>
  <c r="Y294" i="1" s="1"/>
  <c r="AB294" i="1" s="1"/>
  <c r="X292" i="1"/>
  <c r="Y292" i="1" s="1"/>
  <c r="AB292" i="1" s="1"/>
  <c r="X290" i="1"/>
  <c r="Y290" i="1" s="1"/>
  <c r="X288" i="1"/>
  <c r="Y288" i="1" s="1"/>
  <c r="X286" i="1"/>
  <c r="Y286" i="1" s="1"/>
  <c r="AB286" i="1" s="1"/>
  <c r="X284" i="1"/>
  <c r="Y284" i="1" s="1"/>
  <c r="X282" i="1"/>
  <c r="Y282" i="1" s="1"/>
  <c r="X280" i="1"/>
  <c r="Y280" i="1" s="1"/>
  <c r="X278" i="1"/>
  <c r="Y278" i="1" s="1"/>
  <c r="X276" i="1"/>
  <c r="Y276" i="1" s="1"/>
  <c r="AB276" i="1" s="1"/>
  <c r="X274" i="1"/>
  <c r="Y274" i="1" s="1"/>
  <c r="AB274" i="1" s="1"/>
  <c r="X272" i="1"/>
  <c r="Y272" i="1" s="1"/>
  <c r="AB272" i="1" s="1"/>
  <c r="X270" i="1"/>
  <c r="Y270" i="1" s="1"/>
  <c r="AB270" i="1" s="1"/>
  <c r="X268" i="1"/>
  <c r="Y268" i="1" s="1"/>
  <c r="AB268" i="1" s="1"/>
  <c r="X266" i="1"/>
  <c r="Y266" i="1" s="1"/>
  <c r="AB266" i="1" s="1"/>
  <c r="X264" i="1"/>
  <c r="Y264" i="1" s="1"/>
  <c r="AB264" i="1" s="1"/>
  <c r="X262" i="1"/>
  <c r="Y262" i="1" s="1"/>
  <c r="AB262" i="1" s="1"/>
  <c r="X260" i="1"/>
  <c r="Y260" i="1" s="1"/>
  <c r="X258" i="1"/>
  <c r="Y258" i="1" s="1"/>
  <c r="AB258" i="1" s="1"/>
  <c r="X256" i="1"/>
  <c r="Y256" i="1" s="1"/>
  <c r="X254" i="1"/>
  <c r="Y254" i="1" s="1"/>
  <c r="X252" i="1"/>
  <c r="Y252" i="1" s="1"/>
  <c r="AB252" i="1" s="1"/>
  <c r="X250" i="1"/>
  <c r="Y250" i="1" s="1"/>
  <c r="AB250" i="1" s="1"/>
  <c r="X248" i="1"/>
  <c r="Y248" i="1" s="1"/>
  <c r="AB248" i="1" s="1"/>
  <c r="X246" i="1"/>
  <c r="Y246" i="1" s="1"/>
  <c r="AB246" i="1" s="1"/>
  <c r="X244" i="1"/>
  <c r="Y244" i="1" s="1"/>
  <c r="AB244" i="1" s="1"/>
  <c r="X313" i="1"/>
  <c r="Y313" i="1" s="1"/>
  <c r="AB313" i="1" s="1"/>
  <c r="X311" i="1"/>
  <c r="Y311" i="1" s="1"/>
  <c r="X309" i="1"/>
  <c r="Y309" i="1" s="1"/>
  <c r="AB309" i="1" s="1"/>
  <c r="X307" i="1"/>
  <c r="Y307" i="1" s="1"/>
  <c r="AB307" i="1" s="1"/>
  <c r="X305" i="1"/>
  <c r="Y305" i="1" s="1"/>
  <c r="X303" i="1"/>
  <c r="Y303" i="1" s="1"/>
  <c r="AB303" i="1" s="1"/>
  <c r="X301" i="1"/>
  <c r="Y301" i="1" s="1"/>
  <c r="AB301" i="1" s="1"/>
  <c r="X299" i="1"/>
  <c r="Y299" i="1" s="1"/>
  <c r="AB299" i="1" s="1"/>
  <c r="X297" i="1"/>
  <c r="Y297" i="1" s="1"/>
  <c r="AB297" i="1" s="1"/>
  <c r="X295" i="1"/>
  <c r="Y295" i="1" s="1"/>
  <c r="AB295" i="1" s="1"/>
  <c r="X293" i="1"/>
  <c r="Y293" i="1" s="1"/>
  <c r="AB293" i="1" s="1"/>
  <c r="X291" i="1"/>
  <c r="Y291" i="1" s="1"/>
  <c r="X289" i="1"/>
  <c r="Y289" i="1" s="1"/>
  <c r="AB289" i="1" s="1"/>
  <c r="X287" i="1"/>
  <c r="Y287" i="1" s="1"/>
  <c r="AB287" i="1" s="1"/>
  <c r="X285" i="1"/>
  <c r="Y285" i="1" s="1"/>
  <c r="X283" i="1"/>
  <c r="Y283" i="1" s="1"/>
  <c r="X281" i="1"/>
  <c r="Y281" i="1" s="1"/>
  <c r="X279" i="1"/>
  <c r="Y279" i="1" s="1"/>
  <c r="X277" i="1"/>
  <c r="Y277" i="1" s="1"/>
  <c r="AB277" i="1" s="1"/>
  <c r="X275" i="1"/>
  <c r="Y275" i="1" s="1"/>
  <c r="AB275" i="1" s="1"/>
  <c r="X273" i="1"/>
  <c r="Y273" i="1" s="1"/>
  <c r="AB273" i="1" s="1"/>
  <c r="X271" i="1"/>
  <c r="Y271" i="1" s="1"/>
  <c r="AB271" i="1" s="1"/>
  <c r="X269" i="1"/>
  <c r="Y269" i="1" s="1"/>
  <c r="AB269" i="1" s="1"/>
  <c r="X267" i="1"/>
  <c r="Y267" i="1" s="1"/>
  <c r="AB267" i="1" s="1"/>
  <c r="X265" i="1"/>
  <c r="Y265" i="1" s="1"/>
  <c r="AB265" i="1" s="1"/>
  <c r="X263" i="1"/>
  <c r="Y263" i="1" s="1"/>
  <c r="AB263" i="1" s="1"/>
  <c r="X261" i="1"/>
  <c r="Y261" i="1" s="1"/>
  <c r="X259" i="1"/>
  <c r="Y259" i="1" s="1"/>
  <c r="AB259" i="1" s="1"/>
  <c r="X257" i="1"/>
  <c r="Y257" i="1" s="1"/>
  <c r="AB257" i="1" s="1"/>
  <c r="X255" i="1"/>
  <c r="Y255" i="1" s="1"/>
  <c r="AB255" i="1" s="1"/>
  <c r="X253" i="1"/>
  <c r="Y253" i="1" s="1"/>
  <c r="AB253" i="1" s="1"/>
  <c r="X251" i="1"/>
  <c r="Y251" i="1" s="1"/>
  <c r="AB251" i="1" s="1"/>
  <c r="X249" i="1"/>
  <c r="Y249" i="1" s="1"/>
  <c r="AB249" i="1" s="1"/>
  <c r="X247" i="1"/>
  <c r="Y247" i="1" s="1"/>
  <c r="AB247" i="1" s="1"/>
  <c r="X245" i="1"/>
  <c r="Y245" i="1" s="1"/>
  <c r="AB245" i="1" s="1"/>
  <c r="X243" i="1"/>
  <c r="Y243" i="1" s="1"/>
  <c r="AB243" i="1" s="1"/>
  <c r="X378" i="1"/>
  <c r="Y378" i="1" s="1"/>
  <c r="X376" i="1"/>
  <c r="Y376" i="1" s="1"/>
  <c r="X374" i="1"/>
  <c r="Y374" i="1" s="1"/>
  <c r="X372" i="1"/>
  <c r="Y372" i="1" s="1"/>
  <c r="X370" i="1"/>
  <c r="Y370" i="1" s="1"/>
  <c r="X368" i="1"/>
  <c r="Y368" i="1" s="1"/>
  <c r="X366" i="1"/>
  <c r="Y366" i="1" s="1"/>
  <c r="X364" i="1"/>
  <c r="Y364" i="1" s="1"/>
  <c r="X362" i="1"/>
  <c r="Y362" i="1" s="1"/>
  <c r="X360" i="1"/>
  <c r="Y360" i="1" s="1"/>
  <c r="X358" i="1"/>
  <c r="Y358" i="1" s="1"/>
  <c r="X356" i="1"/>
  <c r="Y356" i="1" s="1"/>
  <c r="X354" i="1"/>
  <c r="Y354" i="1" s="1"/>
  <c r="AB354" i="1" s="1"/>
  <c r="X352" i="1"/>
  <c r="Y352" i="1" s="1"/>
  <c r="X350" i="1"/>
  <c r="Y350" i="1" s="1"/>
  <c r="AB350" i="1" s="1"/>
  <c r="X348" i="1"/>
  <c r="Y348" i="1" s="1"/>
  <c r="X346" i="1"/>
  <c r="Y346" i="1" s="1"/>
  <c r="X344" i="1"/>
  <c r="Y344" i="1" s="1"/>
  <c r="AB344" i="1" s="1"/>
  <c r="X342" i="1"/>
  <c r="Y342" i="1" s="1"/>
  <c r="AB342" i="1" s="1"/>
  <c r="X340" i="1"/>
  <c r="Y340" i="1" s="1"/>
  <c r="AB340" i="1" s="1"/>
  <c r="X377" i="1"/>
  <c r="Y377" i="1" s="1"/>
  <c r="AB377" i="1" s="1"/>
  <c r="X375" i="1"/>
  <c r="Y375" i="1" s="1"/>
  <c r="AB375" i="1" s="1"/>
  <c r="X373" i="1"/>
  <c r="Y373" i="1" s="1"/>
  <c r="AB373" i="1" s="1"/>
  <c r="X371" i="1"/>
  <c r="Y371" i="1" s="1"/>
  <c r="AB371" i="1" s="1"/>
  <c r="X369" i="1"/>
  <c r="Y369" i="1" s="1"/>
  <c r="AB369" i="1" s="1"/>
  <c r="X367" i="1"/>
  <c r="Y367" i="1" s="1"/>
  <c r="AB367" i="1" s="1"/>
  <c r="X365" i="1"/>
  <c r="Y365" i="1" s="1"/>
  <c r="AB365" i="1" s="1"/>
  <c r="X363" i="1"/>
  <c r="Y363" i="1" s="1"/>
  <c r="AB363" i="1" s="1"/>
  <c r="X361" i="1"/>
  <c r="Y361" i="1" s="1"/>
  <c r="AB361" i="1" s="1"/>
  <c r="X359" i="1"/>
  <c r="Y359" i="1" s="1"/>
  <c r="AB359" i="1" s="1"/>
  <c r="X357" i="1"/>
  <c r="Y357" i="1" s="1"/>
  <c r="AB357" i="1" s="1"/>
  <c r="X355" i="1"/>
  <c r="Y355" i="1" s="1"/>
  <c r="AB355" i="1" s="1"/>
  <c r="X353" i="1"/>
  <c r="Y353" i="1" s="1"/>
  <c r="X351" i="1"/>
  <c r="Y351" i="1" s="1"/>
  <c r="AB351" i="1" s="1"/>
  <c r="X349" i="1"/>
  <c r="Y349" i="1" s="1"/>
  <c r="X347" i="1"/>
  <c r="Y347" i="1" s="1"/>
  <c r="X345" i="1"/>
  <c r="Y345" i="1" s="1"/>
  <c r="AB345" i="1" s="1"/>
  <c r="X343" i="1"/>
  <c r="Y343" i="1" s="1"/>
  <c r="AB343" i="1" s="1"/>
  <c r="X341" i="1"/>
  <c r="Y341" i="1" s="1"/>
  <c r="AB341" i="1" s="1"/>
  <c r="X339" i="1"/>
  <c r="Y339" i="1" s="1"/>
  <c r="AB339" i="1" s="1"/>
  <c r="X393" i="1"/>
  <c r="Y393" i="1" s="1"/>
  <c r="AB393" i="1" s="1"/>
  <c r="X392" i="1"/>
  <c r="Y392" i="1" s="1"/>
  <c r="AB392" i="1" s="1"/>
  <c r="X391" i="1"/>
  <c r="Y391" i="1" s="1"/>
  <c r="AB391" i="1" s="1"/>
  <c r="X390" i="1"/>
  <c r="Y390" i="1" s="1"/>
  <c r="AB390" i="1" s="1"/>
  <c r="X388" i="1"/>
  <c r="Y388" i="1" s="1"/>
  <c r="AB388" i="1" s="1"/>
  <c r="X387" i="1"/>
  <c r="Y387" i="1" s="1"/>
  <c r="AB387" i="1" s="1"/>
  <c r="X386" i="1"/>
  <c r="Y386" i="1" s="1"/>
  <c r="AB386" i="1" s="1"/>
  <c r="X385" i="1"/>
  <c r="Y385" i="1" s="1"/>
  <c r="AB385" i="1" s="1"/>
  <c r="X384" i="1"/>
  <c r="Y384" i="1" s="1"/>
  <c r="AB384" i="1" s="1"/>
  <c r="X383" i="1"/>
  <c r="Y383" i="1" s="1"/>
  <c r="AB383" i="1" s="1"/>
  <c r="X382" i="1"/>
  <c r="Y382" i="1" s="1"/>
  <c r="AB382" i="1" s="1"/>
  <c r="X381" i="1"/>
  <c r="Y381" i="1" s="1"/>
  <c r="AB381" i="1" s="1"/>
  <c r="X380" i="1"/>
  <c r="Y380" i="1" s="1"/>
  <c r="AB380" i="1" s="1"/>
  <c r="X142" i="1"/>
  <c r="Y142" i="1" s="1"/>
  <c r="AB142" i="1" s="1"/>
  <c r="X140" i="1"/>
  <c r="Y140" i="1" s="1"/>
  <c r="AB140" i="1" s="1"/>
  <c r="X137" i="1"/>
  <c r="Y137" i="1" s="1"/>
  <c r="X135" i="1"/>
  <c r="Y135" i="1" s="1"/>
  <c r="AB135" i="1" s="1"/>
  <c r="X133" i="1"/>
  <c r="Y133" i="1" s="1"/>
  <c r="AB133" i="1" s="1"/>
  <c r="X132" i="1"/>
  <c r="Y132" i="1" s="1"/>
  <c r="AB132" i="1" s="1"/>
  <c r="X130" i="1"/>
  <c r="Y130" i="1" s="1"/>
  <c r="AB130" i="1" s="1"/>
  <c r="X128" i="1"/>
  <c r="Y128" i="1" s="1"/>
  <c r="AB128" i="1" s="1"/>
  <c r="X126" i="1"/>
  <c r="Y126" i="1" s="1"/>
  <c r="AB126" i="1" s="1"/>
  <c r="X125" i="1"/>
  <c r="Y125" i="1" s="1"/>
  <c r="AB125" i="1" s="1"/>
  <c r="X123" i="1"/>
  <c r="Y123" i="1" s="1"/>
  <c r="X121" i="1"/>
  <c r="Y121" i="1" s="1"/>
  <c r="X119" i="1"/>
  <c r="Y119" i="1" s="1"/>
  <c r="X118" i="1"/>
  <c r="Y118" i="1" s="1"/>
  <c r="X116" i="1"/>
  <c r="Y116" i="1" s="1"/>
  <c r="AB116" i="1" s="1"/>
  <c r="X114" i="1"/>
  <c r="Y114" i="1" s="1"/>
  <c r="AB114" i="1" s="1"/>
  <c r="X112" i="1"/>
  <c r="Y112" i="1" s="1"/>
  <c r="AB112" i="1" s="1"/>
  <c r="X110" i="1"/>
  <c r="Y110" i="1" s="1"/>
  <c r="AB110" i="1" s="1"/>
  <c r="X108" i="1"/>
  <c r="Y108" i="1" s="1"/>
  <c r="AB108" i="1" s="1"/>
  <c r="X106" i="1"/>
  <c r="Y106" i="1" s="1"/>
  <c r="X104" i="1"/>
  <c r="Y104" i="1" s="1"/>
  <c r="AB104" i="1" s="1"/>
  <c r="X102" i="1"/>
  <c r="Y102" i="1" s="1"/>
  <c r="X100" i="1"/>
  <c r="Y100" i="1" s="1"/>
  <c r="X98" i="1"/>
  <c r="Y98" i="1" s="1"/>
  <c r="AB98" i="1" s="1"/>
  <c r="X97" i="1"/>
  <c r="Y97" i="1" s="1"/>
  <c r="X95" i="1"/>
  <c r="Y95" i="1" s="1"/>
  <c r="X141" i="1"/>
  <c r="Y141" i="1" s="1"/>
  <c r="AB141" i="1" s="1"/>
  <c r="X139" i="1"/>
  <c r="Y139" i="1" s="1"/>
  <c r="AB139" i="1" s="1"/>
  <c r="X138" i="1"/>
  <c r="Y138" i="1" s="1"/>
  <c r="X136" i="1"/>
  <c r="Y136" i="1" s="1"/>
  <c r="AB136" i="1" s="1"/>
  <c r="X134" i="1"/>
  <c r="Y134" i="1" s="1"/>
  <c r="AB134" i="1" s="1"/>
  <c r="X131" i="1"/>
  <c r="Y131" i="1" s="1"/>
  <c r="AB131" i="1" s="1"/>
  <c r="X129" i="1"/>
  <c r="Y129" i="1" s="1"/>
  <c r="AB129" i="1" s="1"/>
  <c r="X127" i="1"/>
  <c r="Y127" i="1" s="1"/>
  <c r="AB127" i="1" s="1"/>
  <c r="X124" i="1"/>
  <c r="Y124" i="1" s="1"/>
  <c r="X122" i="1"/>
  <c r="Y122" i="1" s="1"/>
  <c r="X120" i="1"/>
  <c r="Y120" i="1" s="1"/>
  <c r="X117" i="1"/>
  <c r="Y117" i="1" s="1"/>
  <c r="AB117" i="1" s="1"/>
  <c r="X115" i="1"/>
  <c r="Y115" i="1" s="1"/>
  <c r="AB115" i="1" s="1"/>
  <c r="X113" i="1"/>
  <c r="Y113" i="1" s="1"/>
  <c r="AB113" i="1" s="1"/>
  <c r="X111" i="1"/>
  <c r="Y111" i="1" s="1"/>
  <c r="AB111" i="1" s="1"/>
  <c r="X109" i="1"/>
  <c r="Y109" i="1" s="1"/>
  <c r="AB109" i="1" s="1"/>
  <c r="X107" i="1"/>
  <c r="Y107" i="1" s="1"/>
  <c r="X105" i="1"/>
  <c r="Y105" i="1" s="1"/>
  <c r="AB105" i="1" s="1"/>
  <c r="X103" i="1"/>
  <c r="Y103" i="1" s="1"/>
  <c r="AB103" i="1" s="1"/>
  <c r="X101" i="1"/>
  <c r="Y101" i="1" s="1"/>
  <c r="X99" i="1"/>
  <c r="Y99" i="1" s="1"/>
  <c r="AB99" i="1" s="1"/>
  <c r="X96" i="1"/>
  <c r="Y96" i="1" s="1"/>
  <c r="X94" i="1"/>
  <c r="Y94" i="1" s="1"/>
  <c r="AB94" i="1" s="1"/>
  <c r="X92" i="1"/>
  <c r="Y92" i="1" s="1"/>
  <c r="X90" i="1"/>
  <c r="Y90" i="1" s="1"/>
  <c r="AB90" i="1" s="1"/>
  <c r="X89" i="1"/>
  <c r="Y89" i="1" s="1"/>
  <c r="AB89" i="1" s="1"/>
  <c r="X88" i="1"/>
  <c r="Y88" i="1" s="1"/>
  <c r="AB88" i="1" s="1"/>
  <c r="X93" i="1"/>
  <c r="Y93" i="1" s="1"/>
  <c r="AB93" i="1" s="1"/>
  <c r="X91" i="1"/>
  <c r="Y91" i="1" s="1"/>
  <c r="X87" i="1"/>
  <c r="Y87" i="1" s="1"/>
  <c r="AB87" i="1" s="1"/>
  <c r="Q197" i="1"/>
  <c r="R197" i="1" s="1"/>
  <c r="Q198" i="1"/>
  <c r="R198" i="1" s="1"/>
  <c r="Q199" i="1"/>
  <c r="R199" i="1" s="1"/>
  <c r="Q200" i="1"/>
  <c r="Q201" i="1"/>
  <c r="R201" i="1" s="1"/>
  <c r="Q202" i="1"/>
  <c r="R202" i="1" s="1"/>
  <c r="Q220" i="1"/>
  <c r="R220" i="1" s="1"/>
  <c r="Q210" i="1"/>
  <c r="Q209" i="1"/>
  <c r="R209" i="1" s="1"/>
  <c r="Q208" i="1"/>
  <c r="R208" i="1" s="1"/>
  <c r="Q207" i="1"/>
  <c r="Q206" i="1"/>
  <c r="R206" i="1" s="1"/>
  <c r="Q205" i="1"/>
  <c r="Q204" i="1"/>
  <c r="R204" i="1" s="1"/>
  <c r="Q203" i="1"/>
  <c r="R203" i="1" s="1"/>
  <c r="X187" i="1"/>
  <c r="Y187" i="1" s="1"/>
  <c r="X191" i="1"/>
  <c r="Y191" i="1" s="1"/>
  <c r="X195" i="1"/>
  <c r="Y195" i="1" s="1"/>
  <c r="AB195" i="1" s="1"/>
  <c r="X199" i="1"/>
  <c r="Y199" i="1" s="1"/>
  <c r="X203" i="1"/>
  <c r="Y203" i="1" s="1"/>
  <c r="X207" i="1"/>
  <c r="Y207" i="1" s="1"/>
  <c r="X209" i="1"/>
  <c r="Y209" i="1" s="1"/>
  <c r="AB209" i="1" s="1"/>
  <c r="X214" i="1"/>
  <c r="Y214" i="1" s="1"/>
  <c r="X218" i="1"/>
  <c r="Y218" i="1" s="1"/>
  <c r="AB218" i="1" s="1"/>
  <c r="X221" i="1"/>
  <c r="Y221" i="1" s="1"/>
  <c r="AB221" i="1" s="1"/>
  <c r="X226" i="1"/>
  <c r="Y226" i="1" s="1"/>
  <c r="AB226" i="1" s="1"/>
  <c r="X229" i="1"/>
  <c r="Y229" i="1" s="1"/>
  <c r="X236" i="1"/>
  <c r="Y236" i="1" s="1"/>
  <c r="X185" i="1"/>
  <c r="Y185" i="1" s="1"/>
  <c r="AB185" i="1" s="1"/>
  <c r="X186" i="1"/>
  <c r="Y186" i="1" s="1"/>
  <c r="X189" i="1"/>
  <c r="Y189" i="1" s="1"/>
  <c r="X192" i="1"/>
  <c r="Y192" i="1" s="1"/>
  <c r="AB192" i="1" s="1"/>
  <c r="X194" i="1"/>
  <c r="Y194" i="1" s="1"/>
  <c r="AB194" i="1" s="1"/>
  <c r="X197" i="1"/>
  <c r="Y197" i="1" s="1"/>
  <c r="X201" i="1"/>
  <c r="Y201" i="1" s="1"/>
  <c r="X206" i="1"/>
  <c r="Y206" i="1" s="1"/>
  <c r="AB206" i="1" s="1"/>
  <c r="X212" i="1"/>
  <c r="Y212" i="1" s="1"/>
  <c r="X216" i="1"/>
  <c r="Y216" i="1" s="1"/>
  <c r="AB216" i="1" s="1"/>
  <c r="X220" i="1"/>
  <c r="Y220" i="1" s="1"/>
  <c r="AB220" i="1" s="1"/>
  <c r="X227" i="1"/>
  <c r="Y227" i="1" s="1"/>
  <c r="X231" i="1"/>
  <c r="Y231" i="1" s="1"/>
  <c r="X234" i="1"/>
  <c r="Y234" i="1" s="1"/>
  <c r="X239" i="1"/>
  <c r="Y239" i="1" s="1"/>
  <c r="S187" i="1"/>
  <c r="S199" i="1"/>
  <c r="X188" i="1"/>
  <c r="Y188" i="1" s="1"/>
  <c r="X190" i="1"/>
  <c r="Y190" i="1" s="1"/>
  <c r="X193" i="1"/>
  <c r="Y193" i="1" s="1"/>
  <c r="AB193" i="1" s="1"/>
  <c r="X196" i="1"/>
  <c r="Y196" i="1" s="1"/>
  <c r="X198" i="1"/>
  <c r="Y198" i="1" s="1"/>
  <c r="X200" i="1"/>
  <c r="Y200" i="1" s="1"/>
  <c r="X202" i="1"/>
  <c r="Y202" i="1" s="1"/>
  <c r="X204" i="1"/>
  <c r="Y204" i="1" s="1"/>
  <c r="AB204" i="1" s="1"/>
  <c r="X205" i="1"/>
  <c r="Y205" i="1" s="1"/>
  <c r="AB205" i="1" s="1"/>
  <c r="X208" i="1"/>
  <c r="Y208" i="1" s="1"/>
  <c r="X210" i="1"/>
  <c r="Y210" i="1" s="1"/>
  <c r="AB210" i="1" s="1"/>
  <c r="X211" i="1"/>
  <c r="Y211" i="1" s="1"/>
  <c r="AB211" i="1" s="1"/>
  <c r="X213" i="1"/>
  <c r="Y213" i="1" s="1"/>
  <c r="X215" i="1"/>
  <c r="Y215" i="1" s="1"/>
  <c r="X217" i="1"/>
  <c r="Y217" i="1" s="1"/>
  <c r="AB217" i="1" s="1"/>
  <c r="X219" i="1"/>
  <c r="Y219" i="1" s="1"/>
  <c r="AB219" i="1" s="1"/>
  <c r="X222" i="1"/>
  <c r="Y222" i="1" s="1"/>
  <c r="AB222" i="1" s="1"/>
  <c r="X223" i="1"/>
  <c r="Y223" i="1" s="1"/>
  <c r="AB223" i="1" s="1"/>
  <c r="X224" i="1"/>
  <c r="Y224" i="1" s="1"/>
  <c r="AB224" i="1" s="1"/>
  <c r="X225" i="1"/>
  <c r="Y225" i="1" s="1"/>
  <c r="AB225" i="1" s="1"/>
  <c r="X228" i="1"/>
  <c r="Y228" i="1" s="1"/>
  <c r="X230" i="1"/>
  <c r="Y230" i="1" s="1"/>
  <c r="X232" i="1"/>
  <c r="Y232" i="1" s="1"/>
  <c r="X233" i="1"/>
  <c r="Y233" i="1" s="1"/>
  <c r="X235" i="1"/>
  <c r="Y235" i="1" s="1"/>
  <c r="X237" i="1"/>
  <c r="Y237" i="1" s="1"/>
  <c r="X238" i="1"/>
  <c r="Y238" i="1" s="1"/>
  <c r="AB238" i="1" s="1"/>
  <c r="X240" i="1"/>
  <c r="Y240" i="1" s="1"/>
  <c r="S186" i="1"/>
  <c r="S189" i="1"/>
  <c r="S197" i="1"/>
  <c r="S202" i="1"/>
  <c r="S208" i="1"/>
  <c r="S225" i="1"/>
  <c r="S232" i="1"/>
  <c r="S188" i="1"/>
  <c r="S190" i="1"/>
  <c r="S196" i="1"/>
  <c r="S198" i="1"/>
  <c r="S200" i="1"/>
  <c r="S203" i="1"/>
  <c r="S204" i="1"/>
  <c r="S205" i="1"/>
  <c r="S207" i="1"/>
  <c r="R210" i="1"/>
  <c r="S222" i="1"/>
  <c r="S223" i="1"/>
  <c r="S224" i="1"/>
  <c r="S230" i="1"/>
  <c r="R240" i="1"/>
  <c r="S226" i="1"/>
  <c r="S227" i="1"/>
  <c r="S229" i="1"/>
  <c r="S231" i="1"/>
  <c r="R239" i="1"/>
  <c r="S185" i="1"/>
  <c r="S192" i="1"/>
  <c r="S193" i="1"/>
  <c r="S194" i="1"/>
  <c r="S195" i="1"/>
  <c r="R200" i="1"/>
  <c r="S201" i="1"/>
  <c r="R205" i="1"/>
  <c r="R207" i="1"/>
  <c r="S209" i="1"/>
  <c r="S210" i="1"/>
  <c r="S211" i="1"/>
  <c r="S212" i="1"/>
  <c r="S213" i="1"/>
  <c r="S214" i="1"/>
  <c r="S215" i="1"/>
  <c r="S216" i="1"/>
  <c r="S217" i="1"/>
  <c r="S218" i="1"/>
  <c r="S219" i="1"/>
  <c r="S220" i="1"/>
  <c r="S221" i="1"/>
  <c r="S233" i="1"/>
  <c r="S234" i="1"/>
  <c r="S235" i="1"/>
  <c r="S236" i="1"/>
  <c r="S237" i="1"/>
  <c r="S238" i="1"/>
  <c r="S239" i="1"/>
  <c r="S240" i="1"/>
  <c r="Q185" i="1"/>
  <c r="R185" i="1" s="1"/>
  <c r="Q186" i="1"/>
  <c r="R186" i="1" s="1"/>
  <c r="Q187" i="1"/>
  <c r="R187" i="1" s="1"/>
  <c r="Q188" i="1"/>
  <c r="R188" i="1" s="1"/>
  <c r="Q189" i="1"/>
  <c r="R189" i="1" s="1"/>
  <c r="Q190" i="1"/>
  <c r="R190" i="1" s="1"/>
  <c r="Q191" i="1"/>
  <c r="R191" i="1" s="1"/>
  <c r="Q192" i="1"/>
  <c r="R192" i="1" s="1"/>
  <c r="Q193" i="1"/>
  <c r="R193" i="1" s="1"/>
  <c r="Q194" i="1"/>
  <c r="Q195" i="1"/>
  <c r="R195" i="1" s="1"/>
  <c r="Q211" i="1"/>
  <c r="R211" i="1" s="1"/>
  <c r="Q212" i="1"/>
  <c r="R212" i="1" s="1"/>
  <c r="Q213" i="1"/>
  <c r="R213" i="1" s="1"/>
  <c r="Q214" i="1"/>
  <c r="R214" i="1" s="1"/>
  <c r="Q215" i="1"/>
  <c r="R215" i="1" s="1"/>
  <c r="Q216" i="1"/>
  <c r="R216" i="1" s="1"/>
  <c r="Q217" i="1"/>
  <c r="R217" i="1" s="1"/>
  <c r="Q218" i="1"/>
  <c r="R218" i="1" s="1"/>
  <c r="Q219" i="1"/>
  <c r="R219" i="1" s="1"/>
  <c r="Q221" i="1"/>
  <c r="R221" i="1" s="1"/>
  <c r="Q222" i="1"/>
  <c r="R222" i="1" s="1"/>
  <c r="Q223" i="1"/>
  <c r="R223" i="1" s="1"/>
  <c r="Q224" i="1"/>
  <c r="R224" i="1" s="1"/>
  <c r="Q225" i="1"/>
  <c r="R225" i="1" s="1"/>
  <c r="Q226" i="1"/>
  <c r="R226" i="1" s="1"/>
  <c r="Q227" i="1"/>
  <c r="R227" i="1" s="1"/>
  <c r="Q228" i="1"/>
  <c r="R228" i="1" s="1"/>
  <c r="Q229" i="1"/>
  <c r="R229" i="1" s="1"/>
  <c r="Q230" i="1"/>
  <c r="R230" i="1" s="1"/>
  <c r="Q231" i="1"/>
  <c r="R231" i="1" s="1"/>
  <c r="Q232" i="1"/>
  <c r="R232" i="1" s="1"/>
  <c r="Q233" i="1"/>
  <c r="R233" i="1" s="1"/>
  <c r="Q234" i="1"/>
  <c r="R234" i="1" s="1"/>
  <c r="Q235" i="1"/>
  <c r="R235" i="1" s="1"/>
  <c r="Q236" i="1"/>
  <c r="R236" i="1" s="1"/>
  <c r="Q237" i="1"/>
  <c r="R237" i="1" s="1"/>
  <c r="Q238" i="1"/>
  <c r="R238" i="1" s="1"/>
  <c r="Q239" i="1"/>
  <c r="Q240" i="1"/>
  <c r="Q196" i="1"/>
  <c r="R196" i="1" s="1"/>
  <c r="AB36" i="1" l="1"/>
  <c r="WVP533" i="1"/>
  <c r="WVQ533" i="1"/>
  <c r="WVO533" i="1"/>
  <c r="WVP532" i="1"/>
  <c r="WVQ532" i="1"/>
  <c r="WVO532" i="1"/>
  <c r="AB235" i="1"/>
  <c r="AB196" i="1"/>
  <c r="AB186" i="1"/>
  <c r="AB229" i="1"/>
  <c r="AB212" i="1"/>
  <c r="AB283" i="1"/>
  <c r="AB280" i="1"/>
  <c r="AB352" i="1"/>
  <c r="AB348" i="1"/>
  <c r="AB346" i="1"/>
  <c r="AB322" i="1"/>
  <c r="WVO530" i="1" s="1"/>
  <c r="AB310" i="1"/>
  <c r="AB304" i="1"/>
  <c r="AB290" i="1"/>
  <c r="AB278" i="1"/>
  <c r="AB260" i="1"/>
  <c r="AB68" i="1"/>
  <c r="AB239" i="1"/>
  <c r="AB233" i="1"/>
  <c r="AB227" i="1"/>
  <c r="AB207" i="1"/>
  <c r="AB137" i="1"/>
  <c r="AB123" i="1"/>
  <c r="AB119" i="1"/>
  <c r="AB106" i="1"/>
  <c r="AB100" i="1"/>
  <c r="AB95" i="1"/>
  <c r="AB91" i="1"/>
  <c r="AB82" i="1"/>
  <c r="AB75" i="1"/>
  <c r="AB61" i="1"/>
  <c r="AB59" i="1"/>
  <c r="AB57" i="1"/>
  <c r="AB23" i="1"/>
  <c r="AB12" i="1"/>
  <c r="AB26" i="1"/>
  <c r="AB30" i="1"/>
  <c r="AB43" i="1"/>
  <c r="AB41" i="1"/>
  <c r="AB47" i="1"/>
  <c r="AB45" i="1"/>
  <c r="R194" i="1"/>
  <c r="D8" i="1"/>
  <c r="X180" i="1"/>
  <c r="X181" i="1"/>
  <c r="X182" i="1"/>
  <c r="X183" i="1"/>
  <c r="X177" i="1"/>
  <c r="X178" i="1"/>
  <c r="X175"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M177" i="1"/>
  <c r="S177" i="1" s="1"/>
  <c r="P177" i="1"/>
  <c r="M183" i="1"/>
  <c r="S183" i="1" s="1"/>
  <c r="M182" i="1"/>
  <c r="S182" i="1" s="1"/>
  <c r="M181" i="1"/>
  <c r="M180" i="1"/>
  <c r="S180" i="1" s="1"/>
  <c r="M178" i="1"/>
  <c r="S178" i="1" s="1"/>
  <c r="M175" i="1"/>
  <c r="S175" i="1" s="1"/>
  <c r="M173" i="1"/>
  <c r="S173" i="1" s="1"/>
  <c r="M172" i="1"/>
  <c r="S172" i="1" s="1"/>
  <c r="M171" i="1"/>
  <c r="S171" i="1" s="1"/>
  <c r="M170" i="1"/>
  <c r="S170" i="1" s="1"/>
  <c r="M169" i="1"/>
  <c r="M168" i="1"/>
  <c r="S168" i="1" s="1"/>
  <c r="M167" i="1"/>
  <c r="S167" i="1" s="1"/>
  <c r="M166" i="1"/>
  <c r="S166" i="1" s="1"/>
  <c r="M165" i="1"/>
  <c r="S165" i="1" s="1"/>
  <c r="M164" i="1"/>
  <c r="S164" i="1" s="1"/>
  <c r="M163" i="1"/>
  <c r="S163" i="1" s="1"/>
  <c r="M162" i="1"/>
  <c r="S162" i="1" s="1"/>
  <c r="M144" i="1"/>
  <c r="M145" i="1"/>
  <c r="S145" i="1" s="1"/>
  <c r="M146" i="1"/>
  <c r="S146" i="1" s="1"/>
  <c r="M147" i="1"/>
  <c r="S147" i="1" s="1"/>
  <c r="M148" i="1"/>
  <c r="S148" i="1" s="1"/>
  <c r="M149" i="1"/>
  <c r="S149" i="1" s="1"/>
  <c r="M150" i="1"/>
  <c r="S150" i="1" s="1"/>
  <c r="M151" i="1"/>
  <c r="S151" i="1" s="1"/>
  <c r="M152" i="1"/>
  <c r="S152" i="1" s="1"/>
  <c r="M153" i="1"/>
  <c r="S153" i="1" s="1"/>
  <c r="M154" i="1"/>
  <c r="S154" i="1" s="1"/>
  <c r="M155" i="1"/>
  <c r="S155" i="1" s="1"/>
  <c r="M156" i="1"/>
  <c r="S156" i="1" s="1"/>
  <c r="M157" i="1"/>
  <c r="S157" i="1" s="1"/>
  <c r="M158" i="1"/>
  <c r="S158" i="1" s="1"/>
  <c r="M159" i="1"/>
  <c r="S159" i="1" s="1"/>
  <c r="M160" i="1"/>
  <c r="S160" i="1" s="1"/>
  <c r="M161" i="1"/>
  <c r="S161" i="1" s="1"/>
  <c r="P183" i="1"/>
  <c r="P182" i="1"/>
  <c r="W182" i="1" s="1"/>
  <c r="P181" i="1"/>
  <c r="W181" i="1" s="1"/>
  <c r="P180" i="1"/>
  <c r="W180" i="1" s="1"/>
  <c r="P178" i="1"/>
  <c r="W178" i="1" s="1"/>
  <c r="P175" i="1"/>
  <c r="W175" i="1" s="1"/>
  <c r="P173" i="1"/>
  <c r="W173" i="1" s="1"/>
  <c r="P172" i="1"/>
  <c r="W172" i="1" s="1"/>
  <c r="P171" i="1"/>
  <c r="W171" i="1" s="1"/>
  <c r="P170" i="1"/>
  <c r="W170" i="1" s="1"/>
  <c r="S169" i="1"/>
  <c r="P169" i="1"/>
  <c r="W169" i="1" s="1"/>
  <c r="P168" i="1"/>
  <c r="W168" i="1" s="1"/>
  <c r="P167" i="1"/>
  <c r="W167" i="1" s="1"/>
  <c r="P166" i="1"/>
  <c r="W166" i="1" s="1"/>
  <c r="P165" i="1"/>
  <c r="W165" i="1" s="1"/>
  <c r="P164" i="1"/>
  <c r="W164" i="1" s="1"/>
  <c r="P163" i="1"/>
  <c r="W163" i="1" s="1"/>
  <c r="P162" i="1"/>
  <c r="W162" i="1" s="1"/>
  <c r="P161" i="1"/>
  <c r="W161" i="1" s="1"/>
  <c r="P160" i="1"/>
  <c r="W160" i="1" s="1"/>
  <c r="P159" i="1"/>
  <c r="W159" i="1" s="1"/>
  <c r="P158" i="1"/>
  <c r="W158" i="1" s="1"/>
  <c r="P157" i="1"/>
  <c r="W157" i="1" s="1"/>
  <c r="P156" i="1"/>
  <c r="W156" i="1" s="1"/>
  <c r="P155" i="1"/>
  <c r="W155" i="1" s="1"/>
  <c r="P154" i="1"/>
  <c r="W154" i="1" s="1"/>
  <c r="P153" i="1"/>
  <c r="W153" i="1" s="1"/>
  <c r="P152" i="1"/>
  <c r="W152" i="1" s="1"/>
  <c r="P151" i="1"/>
  <c r="W151" i="1" s="1"/>
  <c r="P150" i="1"/>
  <c r="W150" i="1" s="1"/>
  <c r="P149" i="1"/>
  <c r="W149" i="1" s="1"/>
  <c r="P148" i="1"/>
  <c r="W148" i="1" s="1"/>
  <c r="P147" i="1"/>
  <c r="W147" i="1" s="1"/>
  <c r="P146" i="1"/>
  <c r="P145" i="1"/>
  <c r="W145" i="1" s="1"/>
  <c r="P144" i="1"/>
  <c r="P509" i="1" l="1"/>
  <c r="S515" i="1"/>
  <c r="W177" i="1"/>
  <c r="WVR533" i="1"/>
  <c r="WVR532" i="1"/>
  <c r="WVO531" i="1"/>
  <c r="WVQ531" i="1"/>
  <c r="WVP531" i="1"/>
  <c r="WVO529" i="1"/>
  <c r="WVP530" i="1"/>
  <c r="WVQ530" i="1"/>
  <c r="WVQ529" i="1"/>
  <c r="WVP529" i="1"/>
  <c r="WVQ528" i="1"/>
  <c r="WVP528" i="1"/>
  <c r="WVO528" i="1"/>
  <c r="WVQ523" i="1"/>
  <c r="WVO523" i="1"/>
  <c r="WVP523" i="1"/>
  <c r="WVQ522" i="1"/>
  <c r="WVP522" i="1"/>
  <c r="WVO522" i="1"/>
  <c r="W144" i="1"/>
  <c r="Y144" i="1" s="1"/>
  <c r="AB144" i="1" s="1"/>
  <c r="S144" i="1"/>
  <c r="W183" i="1"/>
  <c r="Y183" i="1" s="1"/>
  <c r="AB183" i="1" s="1"/>
  <c r="Y150" i="1"/>
  <c r="AB150" i="1" s="1"/>
  <c r="W146" i="1"/>
  <c r="Y146" i="1" s="1"/>
  <c r="AB146" i="1" s="1"/>
  <c r="Y175" i="1"/>
  <c r="AB175" i="1" s="1"/>
  <c r="Y177" i="1"/>
  <c r="AB177" i="1" s="1"/>
  <c r="Y182" i="1"/>
  <c r="AB182" i="1" s="1"/>
  <c r="Y180" i="1"/>
  <c r="AB180" i="1" s="1"/>
  <c r="Q177" i="1"/>
  <c r="Y178" i="1"/>
  <c r="AB178" i="1" s="1"/>
  <c r="Y181" i="1"/>
  <c r="AB181" i="1" s="1"/>
  <c r="Y160" i="1"/>
  <c r="AB160" i="1" s="1"/>
  <c r="Y172" i="1"/>
  <c r="AB172" i="1" s="1"/>
  <c r="Y170" i="1"/>
  <c r="AB170" i="1" s="1"/>
  <c r="Y169" i="1"/>
  <c r="AB169" i="1" s="1"/>
  <c r="Y168" i="1"/>
  <c r="AB168" i="1" s="1"/>
  <c r="Y166" i="1"/>
  <c r="Y163" i="1"/>
  <c r="Y158" i="1"/>
  <c r="AB158" i="1" s="1"/>
  <c r="Y156" i="1"/>
  <c r="AB156" i="1" s="1"/>
  <c r="Y154" i="1"/>
  <c r="AB154" i="1" s="1"/>
  <c r="Y153" i="1"/>
  <c r="Y151" i="1"/>
  <c r="AB151" i="1" s="1"/>
  <c r="Y149" i="1"/>
  <c r="AB149" i="1" s="1"/>
  <c r="Y147" i="1"/>
  <c r="AB147" i="1" s="1"/>
  <c r="Y145" i="1"/>
  <c r="AB145" i="1" s="1"/>
  <c r="Y167" i="1"/>
  <c r="Y165" i="1"/>
  <c r="Y164" i="1"/>
  <c r="AB164" i="1" s="1"/>
  <c r="Y162" i="1"/>
  <c r="Y161" i="1"/>
  <c r="AB161" i="1" s="1"/>
  <c r="Y159" i="1"/>
  <c r="AB159" i="1" s="1"/>
  <c r="Y157" i="1"/>
  <c r="AB157" i="1" s="1"/>
  <c r="Y155" i="1"/>
  <c r="AB155" i="1" s="1"/>
  <c r="Y152" i="1"/>
  <c r="Y148" i="1"/>
  <c r="AB148" i="1" s="1"/>
  <c r="Y171" i="1"/>
  <c r="AB171" i="1" s="1"/>
  <c r="Y173" i="1"/>
  <c r="AB173" i="1" s="1"/>
  <c r="Q161" i="1"/>
  <c r="R161" i="1" s="1"/>
  <c r="Q159" i="1"/>
  <c r="R159" i="1" s="1"/>
  <c r="Q157" i="1"/>
  <c r="R157" i="1" s="1"/>
  <c r="Q155" i="1"/>
  <c r="R155" i="1" s="1"/>
  <c r="Q152" i="1"/>
  <c r="R152" i="1" s="1"/>
  <c r="Q150" i="1"/>
  <c r="R150" i="1" s="1"/>
  <c r="Q148" i="1"/>
  <c r="R148" i="1" s="1"/>
  <c r="Q146" i="1"/>
  <c r="Q172" i="1"/>
  <c r="R172" i="1" s="1"/>
  <c r="Q182" i="1"/>
  <c r="R182" i="1" s="1"/>
  <c r="Q166" i="1"/>
  <c r="R166" i="1" s="1"/>
  <c r="Q168" i="1"/>
  <c r="R168" i="1" s="1"/>
  <c r="Q169" i="1"/>
  <c r="R169" i="1" s="1"/>
  <c r="Q170" i="1"/>
  <c r="R170" i="1" s="1"/>
  <c r="Q181" i="1"/>
  <c r="R181" i="1" s="1"/>
  <c r="Q175" i="1"/>
  <c r="R175" i="1" s="1"/>
  <c r="S181" i="1"/>
  <c r="Q160" i="1"/>
  <c r="R160" i="1" s="1"/>
  <c r="Q158" i="1"/>
  <c r="R158" i="1" s="1"/>
  <c r="Q156" i="1"/>
  <c r="R156" i="1" s="1"/>
  <c r="Q154" i="1"/>
  <c r="R154" i="1" s="1"/>
  <c r="Q153" i="1"/>
  <c r="R153" i="1" s="1"/>
  <c r="Q151" i="1"/>
  <c r="R151" i="1" s="1"/>
  <c r="Q149" i="1"/>
  <c r="R149" i="1" s="1"/>
  <c r="Q147" i="1"/>
  <c r="R147" i="1" s="1"/>
  <c r="Q145" i="1"/>
  <c r="R145" i="1" s="1"/>
  <c r="Q144" i="1"/>
  <c r="Q162" i="1"/>
  <c r="R162" i="1" s="1"/>
  <c r="Q164" i="1"/>
  <c r="R164" i="1" s="1"/>
  <c r="Q165" i="1"/>
  <c r="R165" i="1" s="1"/>
  <c r="Q167" i="1"/>
  <c r="R167" i="1" s="1"/>
  <c r="Q171" i="1"/>
  <c r="R171" i="1" s="1"/>
  <c r="Q173" i="1"/>
  <c r="R173" i="1" s="1"/>
  <c r="Q180" i="1"/>
  <c r="R180" i="1" s="1"/>
  <c r="Q183" i="1"/>
  <c r="R183" i="1" s="1"/>
  <c r="Q163" i="1"/>
  <c r="R163" i="1" s="1"/>
  <c r="Q178" i="1"/>
  <c r="R178" i="1" s="1"/>
  <c r="S509" i="1" l="1"/>
  <c r="S514" i="1" s="1"/>
  <c r="Q509" i="1"/>
  <c r="S517" i="1" s="1"/>
  <c r="WVU527" i="1"/>
  <c r="WVR521" i="1"/>
  <c r="R177" i="1"/>
  <c r="WVR531" i="1"/>
  <c r="WVR530" i="1"/>
  <c r="WVR529" i="1"/>
  <c r="WVR528" i="1"/>
  <c r="WVQ527" i="1"/>
  <c r="WVP527" i="1"/>
  <c r="WVO527" i="1"/>
  <c r="WVQ526" i="1"/>
  <c r="WVP526" i="1"/>
  <c r="WVO526" i="1"/>
  <c r="WVP525" i="1"/>
  <c r="WVQ525" i="1"/>
  <c r="WVO525" i="1"/>
  <c r="WVR523" i="1"/>
  <c r="WVR522" i="1"/>
  <c r="AB162" i="1"/>
  <c r="AB152" i="1"/>
  <c r="AB165" i="1"/>
  <c r="WVU529" i="1" s="1"/>
  <c r="R144" i="1"/>
  <c r="R146" i="1"/>
  <c r="R509" i="1" l="1"/>
  <c r="S516" i="1" s="1"/>
  <c r="WVU528" i="1"/>
  <c r="WVQ524" i="1"/>
  <c r="WVR527" i="1"/>
  <c r="WVR526" i="1"/>
  <c r="WVR525" i="1"/>
  <c r="WVP524" i="1"/>
  <c r="WVO524" i="1"/>
  <c r="AC515" i="1"/>
  <c r="AC513" i="1"/>
  <c r="AC514" i="1"/>
  <c r="WVQ535" i="1" l="1"/>
  <c r="WVP535" i="1"/>
  <c r="WVO535" i="1"/>
  <c r="WVU530" i="1"/>
  <c r="WVR524" i="1"/>
  <c r="WVR535" i="1" s="1"/>
  <c r="AC516" i="1"/>
</calcChain>
</file>

<file path=xl/comments1.xml><?xml version="1.0" encoding="utf-8"?>
<comments xmlns="http://schemas.openxmlformats.org/spreadsheetml/2006/main">
  <authors>
    <author>laquijano</author>
    <author>jmzambrano</author>
  </authors>
  <commentList>
    <comment ref="A9" authorId="0">
      <text>
        <r>
          <rPr>
            <b/>
            <sz val="8"/>
            <color indexed="81"/>
            <rFont val="Tahoma"/>
            <family val="2"/>
          </rPr>
          <t>Numero de orden del hallazgo en el informe ( cuando una acción correctiva agrupa varios hallazgos pueden relacionarse en las celdas los números correspondientes )  relacionarse)</t>
        </r>
        <r>
          <rPr>
            <sz val="8"/>
            <color indexed="81"/>
            <rFont val="Tahoma"/>
            <family val="2"/>
          </rPr>
          <t xml:space="preserve">
</t>
        </r>
      </text>
    </comment>
    <comment ref="B9" authorId="0">
      <text>
        <r>
          <rPr>
            <b/>
            <sz val="8"/>
            <color indexed="81"/>
            <rFont val="Tahoma"/>
            <family val="2"/>
          </rPr>
          <t xml:space="preserve">Corresponde a la clasificación establecida por la CGR según la naturaleza del hallazgo y su origen en las diferentes áreas de la administración </t>
        </r>
        <r>
          <rPr>
            <sz val="8"/>
            <color indexed="81"/>
            <rFont val="Tahoma"/>
            <family val="2"/>
          </rPr>
          <t xml:space="preserve">
</t>
        </r>
      </text>
    </comment>
    <comment ref="F9" authorId="0">
      <text>
        <r>
          <rPr>
            <b/>
            <sz val="8"/>
            <color indexed="81"/>
            <rFont val="Tahoma"/>
            <family val="2"/>
          </rPr>
          <t>Es la acción (correctiva y/o preventiva) que adopta la entidad para subsanar o corregir la causa que genera el  hallazgo</t>
        </r>
        <r>
          <rPr>
            <sz val="8"/>
            <color indexed="81"/>
            <rFont val="Tahoma"/>
            <family val="2"/>
          </rPr>
          <t xml:space="preserve">
</t>
        </r>
      </text>
    </comment>
    <comment ref="G9" authorId="0">
      <text>
        <r>
          <rPr>
            <b/>
            <sz val="8"/>
            <color indexed="81"/>
            <rFont val="Tahoma"/>
            <family val="2"/>
          </rPr>
          <t xml:space="preserve">Propósito que tiene el cumplir con la acción emprendida para corregir o prevenir las situaciones que se derivan de los hallazgos </t>
        </r>
        <r>
          <rPr>
            <sz val="8"/>
            <color indexed="81"/>
            <rFont val="Tahoma"/>
            <family val="2"/>
          </rPr>
          <t xml:space="preserve">
</t>
        </r>
      </text>
    </comment>
    <comment ref="H9" authorId="0">
      <text>
        <r>
          <rPr>
            <b/>
            <sz val="8"/>
            <color indexed="81"/>
            <rFont val="Tahoma"/>
            <family val="2"/>
          </rPr>
          <t>Pasos cuantificables que permitan medir el avance y cumplimiento de la acción de mejoramiento.
Se pueden incluir tantas filas como metas sean necesarios.</t>
        </r>
      </text>
    </comment>
    <comment ref="I9" authorId="0">
      <text>
        <r>
          <rPr>
            <b/>
            <sz val="8"/>
            <color indexed="81"/>
            <rFont val="Tahoma"/>
            <family val="2"/>
          </rPr>
          <t xml:space="preserve">Nombre de la unidad de medida que se  utiliza para medir el grado de avance de la meta (unidades o porcentaje) y definición
 de la actividad a realizar   
</t>
        </r>
      </text>
    </comment>
    <comment ref="J9" authorId="0">
      <text>
        <r>
          <rPr>
            <b/>
            <sz val="8"/>
            <color indexed="81"/>
            <rFont val="Tahoma"/>
            <family val="2"/>
          </rPr>
          <t xml:space="preserve">Volumen o tamaño de la meta, establecido en unidades o porcentajes. 
</t>
        </r>
      </text>
    </comment>
    <comment ref="K9" authorId="0">
      <text>
        <r>
          <rPr>
            <b/>
            <sz val="8"/>
            <color indexed="81"/>
            <rFont val="Tahoma"/>
            <family val="2"/>
          </rPr>
          <t xml:space="preserve">Fecha programada para la iniciación de cada meta </t>
        </r>
        <r>
          <rPr>
            <sz val="8"/>
            <color indexed="81"/>
            <rFont val="Tahoma"/>
            <family val="2"/>
          </rPr>
          <t xml:space="preserve">
</t>
        </r>
      </text>
    </comment>
    <comment ref="L9" authorId="0">
      <text>
        <r>
          <rPr>
            <b/>
            <sz val="8"/>
            <color indexed="81"/>
            <rFont val="Tahoma"/>
            <family val="2"/>
          </rPr>
          <t xml:space="preserve">Fecha programada para la terminación de cada meta </t>
        </r>
      </text>
    </comment>
    <comment ref="M9" authorId="0">
      <text>
        <r>
          <rPr>
            <b/>
            <sz val="8"/>
            <color indexed="81"/>
            <rFont val="Tahoma"/>
            <family val="2"/>
          </rPr>
          <t xml:space="preserve">La hoja calcula automáticamente el plazo de duración de la acción de mejoramiento teniendo en cuenta las fechas de inicio y terminación de la meta.
</t>
        </r>
      </text>
    </comment>
    <comment ref="N9" authorId="1">
      <text>
        <r>
          <rPr>
            <b/>
            <sz val="8"/>
            <color indexed="81"/>
            <rFont val="Tahoma"/>
            <family val="2"/>
          </rPr>
          <t xml:space="preserve">Nombre de la Dependencia (s) responsable por el cumplimiento de la meta
</t>
        </r>
      </text>
    </comment>
    <comment ref="O9" authorId="0">
      <text>
        <r>
          <rPr>
            <b/>
            <sz val="8"/>
            <color indexed="81"/>
            <rFont val="Tahoma"/>
            <family val="2"/>
          </rPr>
          <t xml:space="preserve">Se consigna el numero de unidades ejecutadas por cada una de las metas 
</t>
        </r>
      </text>
    </comment>
    <comment ref="P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Y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 ref="AB9" authorId="0">
      <text>
        <r>
          <rPr>
            <sz val="8"/>
            <color indexed="81"/>
            <rFont val="Tahoma"/>
            <family val="2"/>
          </rPr>
          <t>Calcula el avance porcentual de la meta  dividiendo la ejecución informada en la columna N sobre la columna J</t>
        </r>
        <r>
          <rPr>
            <sz val="8"/>
            <color indexed="81"/>
            <rFont val="Tahoma"/>
            <family val="2"/>
          </rPr>
          <t xml:space="preserve">
</t>
        </r>
      </text>
    </comment>
  </commentList>
</comments>
</file>

<file path=xl/sharedStrings.xml><?xml version="1.0" encoding="utf-8"?>
<sst xmlns="http://schemas.openxmlformats.org/spreadsheetml/2006/main" count="3801" uniqueCount="2687">
  <si>
    <t xml:space="preserve"> INFORMACIÓN SOBRE LOS PLANES DE MEJORAMIENTO </t>
  </si>
  <si>
    <t>ENTIDAD: MINISTERIO DE TRANSPORTE                     NIT,899,999,055-4</t>
  </si>
  <si>
    <t xml:space="preserve">MODALIDAD : AUDITORIA REGULAR </t>
  </si>
  <si>
    <t xml:space="preserve">No Hallazgo </t>
  </si>
  <si>
    <t>Código hallazgo</t>
  </si>
  <si>
    <r>
      <t>Descripción hallazgo (</t>
    </r>
    <r>
      <rPr>
        <sz val="9.5"/>
        <rFont val="Arial"/>
        <family val="2"/>
      </rPr>
      <t>No mas de 50 palabras</t>
    </r>
    <r>
      <rPr>
        <b/>
        <sz val="9.5"/>
        <rFont val="Arial"/>
        <family val="2"/>
      </rPr>
      <t xml:space="preserve">) </t>
    </r>
  </si>
  <si>
    <t>Causa del hallazgo</t>
  </si>
  <si>
    <t>Efecto del hallazgo</t>
  </si>
  <si>
    <t>Acción de mejoramiento</t>
  </si>
  <si>
    <t>Objetivo</t>
  </si>
  <si>
    <t>Descripción de las Metas</t>
  </si>
  <si>
    <t>Denominación de la Unidad de medida de la Meta</t>
  </si>
  <si>
    <t>Unidad de Medida de la Meta</t>
  </si>
  <si>
    <t>Fecha iniciación Metas</t>
  </si>
  <si>
    <t>Fecha terminación Metas</t>
  </si>
  <si>
    <t xml:space="preserve">Plazo en semanas de las Meta </t>
  </si>
  <si>
    <t>Área Responsable</t>
  </si>
  <si>
    <t xml:space="preserve">Avance físico de ejecución de las metas  </t>
  </si>
  <si>
    <t xml:space="preserve">Puntaje Logrado por las metas  Vencidas (POMVi)  </t>
  </si>
  <si>
    <t>Puntaje atribuido metas vencidas</t>
  </si>
  <si>
    <t>Efectividad de la acción</t>
  </si>
  <si>
    <t xml:space="preserve">SI </t>
  </si>
  <si>
    <t>NO</t>
  </si>
  <si>
    <t>OBSERVACION</t>
  </si>
  <si>
    <t>PLAN DE MEJORAMIENTO VIGENCIA 2009</t>
  </si>
  <si>
    <t>Dirección de Transporte y Tránsito</t>
  </si>
  <si>
    <t>Dirección de Transporte y Tránsito y Oficina Asesora de Planeación</t>
  </si>
  <si>
    <t>Dirección de Transporte y Tránsito y Dirección Territorial Antioquia</t>
  </si>
  <si>
    <t>Registro</t>
  </si>
  <si>
    <t>Informes trimestrales</t>
  </si>
  <si>
    <t xml:space="preserve"> Obligaciones de Organismos de Tránsito
Se observa que no se da un cumplimiento efectivo a lo dispuesto en el artículo 7 y el inciso tercero del artículo 26 de la Resolución 3253 de 2008, en cuanto a la obligación que tienen los Organismos de Tránsito de informar al Ministerio de Transporte, sobre la cancelación de las licencias de tránsito de los vehículos que se han desintegrado y el envío en copia autenticada de la licencia de tránsito del vehículo nuevo registrado; por esta razón, la Entidad debe acudir en muchas oportunidades, al mecanismo de tutela para que éstos organismos informen dicha situación</t>
  </si>
  <si>
    <t xml:space="preserve">no cuentan con un mecanismo eficiente </t>
  </si>
  <si>
    <t>lo que ha generado que no se dé respuesta oportuna a los ciudadanos que realizan estos trámites y además que ingresen los dineros al Tesoro Nacional de manera tardía cuando se hacen exigibles las garantías bancarias</t>
  </si>
  <si>
    <t xml:space="preserve">Implementar  la fase certificaciones en el RUNT con los Organismos de Tránsito, verificando la cancelación de la licencia de tránsito, para la expedición del Certificado de Cumplimiento de Requisitos.
</t>
  </si>
  <si>
    <t xml:space="preserve">Registro de certificados </t>
  </si>
  <si>
    <t xml:space="preserve"> Demora estudio recursos reposición
Se presenta demora en el estudio y análisis por parte del Ministerio, de algunos de los recursos de reposición interpuestos por las entidades aseguradoras , a las resoluciones que declaran la ocurrencia del siniestro de pólizas de cumplimento relacionadas con el Registro inicial de vehículos de transporte de carga,</t>
  </si>
  <si>
    <t xml:space="preserve"> toda vez que encontraron pólizas con vencimiento en el año 2007, las cuales a la fecha, se encuentran en proceso de verificación por parte del Grupo de certificaciones para la Reposición Vehicular, </t>
  </si>
  <si>
    <t>lo que impide realizar oportunamente el respectivo cobro de las mismas</t>
  </si>
  <si>
    <t>Dar respuesta oportuna a los recursos de reposición interpuestos por las aseguradoras y realizar un proceso de verificación mas expedito.</t>
  </si>
  <si>
    <t>Pólizas analizadas y tramitadas</t>
  </si>
  <si>
    <t xml:space="preserve">Dirección de Transporte y Tránsito </t>
  </si>
  <si>
    <t xml:space="preserve"> Procedimientos para proceso de desintegración
La entidad no cuenta con un procedimiento efectivo para conocer de manera oportuna el proceso de desintegración del vehículo para certificar el cumplimiento de la obligación caucionada, </t>
  </si>
  <si>
    <t xml:space="preserve">debido a que en la mayoría de los casos el solicitante del registro inicial del nuevo vehículo, no es poseedor, ni cuenta en el momento con un vehículo para desintegrar, </t>
  </si>
  <si>
    <t xml:space="preserve">lo que ha generado que luego de proferirse la resolución que declara la ocurrencia del siniestro y hacer exigible la caución, el Ministerio haya tenido que excluir temporalmente de dichas resoluciones, los cobros de algunas pólizas por cuanto la aseguradora aduce en los recursos de reposición interpuestos, que los vehículos fueron desintegrados, causando desgaste administrativo, tanto para el Grupo de certificaciones para la Reposición Vehicular como para el área de notificaciones. </t>
  </si>
  <si>
    <t>Definir el procedimiento  donde el organismo de tránsito confirma registro inicial de un vehículo.  Durante la vigencia de la caución se identifica el vehículo objeto de desintegración para cruce con la misma, generando el reporte para el Ministerio de Transporte.</t>
  </si>
  <si>
    <t xml:space="preserve"> Establecer  un procedimiento efectivo para conocer de manera oportuna el proceso de desintegración del vehículo para certificar el cumplimiento de la obligación caucionada, </t>
  </si>
  <si>
    <t>Elaborar el procedimiento por parte de la Dirección de Transporte y Tránsito, remitiéndolo a la Oficina Asesora de Planeación para incorporarlo en la documentación del SGC y cumplimiento de los organismos de tránsito.</t>
  </si>
  <si>
    <t>Procedimiento</t>
  </si>
  <si>
    <t xml:space="preserve"> Exigibilidad de garantías
No se hacen exigibles las garantías bancarias o declaratorias del siniestro de manera oportuna, dado que se observa que en algunos casos, transcurre más de un año para elaborar la respectiva resolución de cobro, </t>
  </si>
  <si>
    <t>deficiencias en el control y seguimiento</t>
  </si>
  <si>
    <t xml:space="preserve">lo que genera extemporaneidad en el cobro de las mismas.   </t>
  </si>
  <si>
    <t>Mecanismo de control de pólizas</t>
  </si>
  <si>
    <t>Subdirección Administrativa y Financiera</t>
  </si>
  <si>
    <t xml:space="preserve"> Cesión de derechos En el artículo 28 de la resolución 3253 de 2008, no se establece un término para que el  usuario el cual se expidió la resolución de certificación de cumplimiento de requisitos para el registro inicial del nuevo vehículo, suscriba el contrato de cesión de derechos, 
</t>
  </si>
  <si>
    <t>deficiencia en la normatividad</t>
  </si>
  <si>
    <t>lo que ha generado que el Ministerio luego de cuatro (4) años reciba solicitudes de estas cesiones y deba iniciar el proceso de verificación ante el Organismo de Tránsito respectivo, para determinar si la anterior certificación de cumplimiento de requisitos, se utilizó para el registro de otro automotor.</t>
  </si>
  <si>
    <t>Elaborar resolución modificatoria a través de la cual se implementará el tiempo que tendrán los titulares del derecho de reposición para ceder o efectuar la matrícula del vehículo de carga ante el Organismo de Tránsito correspondiente.</t>
  </si>
  <si>
    <t>Modificar la resolución 3253 de 2008 indicando el tiempo para ceder o registrar un vehículo  objeto de reposición.</t>
  </si>
  <si>
    <t>Resolución</t>
  </si>
  <si>
    <t xml:space="preserve"> Aprobación de caución
El mecanismo mediante el cual el Ministerio de Transporte certifica la aprobación de la caución , para que se adelante el registro inicial de nuevo vehículo, no garantiza la seguridad en la utilización del mismo de manera que impida la manipulación de terceros, </t>
  </si>
  <si>
    <t xml:space="preserve">por cuanto se encontraron documentos adulterados .  Además se observó que algunos Organismos de Tránsito, informan que la aprobación de la caución nunca llegó a sus oficinas, </t>
  </si>
  <si>
    <t xml:space="preserve">lo que ha traído como consecuencia que algunas solicitudes aún se encuentren en trámite luego de varios años. 
</t>
  </si>
  <si>
    <t xml:space="preserve">Diseñar e Implementar registro electrónico a través del RUNT para ingresar las aprobaciones de las cauciones, información a la cual sólo tendrán acceso las personas encargadas en el Organismo de Tránsito donde se realizará la matrícula, evitando con ello la manipulación de los documentos por parte de terceros. </t>
  </si>
  <si>
    <t>Evitar la pérdida de las aprobaciones y la adulteración de las mismas.</t>
  </si>
  <si>
    <t>Diseño e implementación del registro electrónico en el sistema RUNT para incluir las aprobaciones.</t>
  </si>
  <si>
    <t>Registro electrónico implementado</t>
  </si>
  <si>
    <t xml:space="preserve"> Registro de información 
En la certificación de la aprobación de las cauciones, no se consigna la totalidad de la información correspondiente a las características del vehículo a registrarse, pues únicamente se describe el  número de motor, marca, clase y chasís, y de este último en algunos casos, no se registra el número completo, 
</t>
  </si>
  <si>
    <t>lo que puede generar inexactitud de los datos registrados, además del incumplimiento a lo estipulado en la viñeta 5 del artículo 10 de  la resolución 3253 de 2008.</t>
  </si>
  <si>
    <t>Certificados de registro inicial con la totalidad de datos con las características del vehículo.</t>
  </si>
  <si>
    <t>Certificados expedidos</t>
  </si>
  <si>
    <t xml:space="preserve"> Información de vehículos matriculados
No obstante de ser el Ministerio de Transporte el ente rector en materia de transporte, se observó que el Grupo de Reposición Integral de Vehículos, no cuenta con un mecanismo efectivo para que conozca de manera oportuna, los trámites que se realizan tanto de los vehículos de carga matriculados por reposición como de la cancelación de matrículas de tránsito, no obstante de contar la entidad con el Registro Único Nacional de Transito –RUNT. Además, carece de un efectivo seguimiento y monitoreo a estos vehículos, </t>
  </si>
  <si>
    <t xml:space="preserve">lo que ha generado demoras, en algunos casos entre tres y más de doce meses, para dar respuesta a los usuarios, ya que el Ministerio debe recurrir a los Organismos de Tránsito para conocer esta información. 
</t>
  </si>
  <si>
    <t>Módulo de consulta</t>
  </si>
  <si>
    <t xml:space="preserve"> Archivo Grupo de Reposición Integral de Vehículos
A pesar de la importancia de la información que se maneja en el Grupo de Reposición Integral de Vehículos, éste no cuenta con un archivo debidamente organizado ni con un sistema de información acorde con lo dispuesto en el artículo 26  de la Ley general de archivos, con el objeto de facilitar su utilización y permitir realizar consultas de manera ágil y oportuna.  </t>
  </si>
  <si>
    <t xml:space="preserve">Lo anterior debido a que se maneja un gran volumen de documentación, que deriva en exceso de carga laboral a los funcionarios que conforman el grupo de trabajo y 
</t>
  </si>
  <si>
    <t xml:space="preserve">por consiguientes en demoras en la atención al usuario. </t>
  </si>
  <si>
    <t>Realizar visita al archivo del Grupo de  Reposición Integral de Vehículos  y  dictar capacitación al funcionario encargado del manejo del archivo de gestión.</t>
  </si>
  <si>
    <t>Organizar correctamente el  archivo  del Grupo  de Reposición Integral  de Vehículos.</t>
  </si>
  <si>
    <t xml:space="preserve">Brindar la capacitación y los lineamientos  para  que el  Grupo de Reposición Integral de Vehículos  tenga un archivo de gestión debidamente organizado que facilite su consulta. </t>
  </si>
  <si>
    <t>Dirección de Transporte y Tránsito y Subdirección Administrativa y Financiera</t>
  </si>
  <si>
    <t>Organizar el archivo acorde con lo dispuesto en el artículo 26 de la Ley General de Archivos.</t>
  </si>
  <si>
    <t>Tener un archivo físico con las carpetas disponibles de acuerdo los temas que se desarrollan en el Grupo.</t>
  </si>
  <si>
    <t>Archivo ajustado a las normas del Archivo General de la Nación.</t>
  </si>
  <si>
    <t>Revisión técnico-documental</t>
  </si>
  <si>
    <t>Informar de manera oportuna a la  DIJIN, SENA, ALMAGRARIO, propietario del vehículo y Ministerio de Transporte la programación de recibo de vehículos para emitir el dictamen de aprobación o rechazo.</t>
  </si>
  <si>
    <t xml:space="preserve">Informar oportunamente la programación de recepción de vehículos </t>
  </si>
  <si>
    <t>Comunicación de programaciones</t>
  </si>
  <si>
    <t xml:space="preserve"> Sistema de vigilancia ALMAGRARIO - Dirección Territorial Antioquia-
En el numeral 5 de la cláusula novena del contrato Interadministrativo 106 de 2009, celebrado con ALMAGRARIO, se dispone  que el DEPOSITARIO, debe “establecer las medidas de vigilancia, seguridad física y almacenamiento que se requieran”. Mediante inspección física se determinó que ALMAGRARIO cuenta con un lote donde se encontró almacenados  23 cabezotes de mulas bajo el cuidado o responsabilidad de esta empresa; lote que presenta las siguientes condiciones:
• Carece de puerta de ingreso (situación corregida por cuanto fue colocada la puerta de ingreso durante el proceso auditor).
• Los vehículos a pesar de estar en fila para la  desintegración aún no cuentan con las inspecciones del SENA y de la SIJIN, sin embargo están en el parqueadero.</t>
  </si>
  <si>
    <t xml:space="preserve">lo que conduce a no ofrecer seguridad y expone a un posible desmantelamiento de los vehículos a ser desintegrados. 
</t>
  </si>
  <si>
    <t>Exigir por escrito a la ALMACENADORA  que la custodia del bien esté sujeto a las condiciones del contrato, en cuanto a garantizar la integridad del mismo hasta que éste se desintegre.</t>
  </si>
  <si>
    <t>Garantizar por parte de la ALMACENADORA que la custodia y depósito de vehículos tengan las condiciones necesarias de seguridad.</t>
  </si>
  <si>
    <t>Exigencia por escrito de las condiciones del contrato.</t>
  </si>
  <si>
    <t>Oficio</t>
  </si>
  <si>
    <t xml:space="preserve"> Verificaciones Técnicas de SENA Y SIJIN - Dirección Territorial Antioquia- (Disciplinario)
El numeral 1º del artículo 26 de la ley 80 establece el principio de la responsabilidad para la vigilancia de la correcta ejecución del objeto contratado. Adicionalmente, en el numeral 5 de la resolución 5259 de 2008, se determina que “surtida a satisfacción la entrega del vehículo a desintegrar, inmediatamente se procederá a realizar las verificaciones técnicas y de aptitud por parte de los representantes del SENA y la SIJIN”; instrucción contemplada en el numeral 9 de la  cláusula novena del contrato 106 de 2009. Sin embargo las inspecciones del SENA y la SIJIN se realizan en algunos casos con dos o tres días anteriores al registro de  ingreso o hasta con 37 días de permanencia del vehículo en los patios de ALMAGRARIO.
</t>
  </si>
  <si>
    <t xml:space="preserve">  lo que conduce a no asegurar la calidad del proceso, y la posible desintegración de vehículos que no reúnen los criterios establecidos</t>
  </si>
  <si>
    <t xml:space="preserve"> Comité de seguimiento al Proceso de Desintegración Física - Dirección Territorial Antioquia-
Un comité es un conjunto de personas que con arreglo a las leyes o reglas de una organización, institución o entidad tienen establecidas determinadas competencias.  En la DTA del Ministerio del Transporte viene operando  un comité de seguimiento al proceso de desintegración física de automotores de carga con una periodicidad quincenal y/o mensual, el cual no tiene constitución y representatividad legal </t>
  </si>
  <si>
    <t>lo que puede conducir a interferencia a la de desintegración física del parque automotor terrestre de carga.</t>
  </si>
  <si>
    <t>Efectuar mínimo una reunión mensual  de seguimiento y control del proceso en las ciudades en las que se adelanta la desintegración (Bogotá, Medellín y Cali).</t>
  </si>
  <si>
    <t>Contar una instancia formalizada para realizar seguimiento y control del proceso.</t>
  </si>
  <si>
    <t>Elaborar acto administrativo de oficialización y reglamentación del comité</t>
  </si>
  <si>
    <t xml:space="preserve"> Permisos de Circulación Restringida.
En las carpetas de Permisos de Circulación Restringida para alistamiento, no se observan todos los documentos exigidos por el Acuerdo 051 de 1993, norma que regula la entrega de los permisos.</t>
  </si>
  <si>
    <t>Falta de control por parte de la Subdirección de Transito.</t>
  </si>
  <si>
    <t>lo que genera riesgo en los desplazamientos de los autorizados frente a terceros al no disponer de los documentos exigidos.</t>
  </si>
  <si>
    <t>Revisar la documentación previa a su aprobación y archivar  de acuerdo a lo estipulado en la tabla de retención documental.</t>
  </si>
  <si>
    <t xml:space="preserve">Mantener el archivo de los permisos de circulación restringida controlado y  con los documentos exigidos en la norma. </t>
  </si>
  <si>
    <t xml:space="preserve">Archivar correctamente  conforme  a los parámetros establecidos en la tabla de retención documental. </t>
  </si>
  <si>
    <t>Carpetas archivadas</t>
  </si>
  <si>
    <t xml:space="preserve"> Cumplimiento de metas
Para la vigencia 2009 se presentó únicamente un objetivo de política denominada “Documento CONPES de política pública de seguridad vial (Propuesta)”, objetivo que viene formulado desde 2008. Se observó avance del 60% en el cumplimiento de esta meta durante la vigencia 2009, según documentos entregados por la Subdirección de Tránsito. La calificación en el informe “Evaluación 4° Trimestre Plan Indicativo año 2009” del Jefe de la Oficina de Planeación es del 50% de cumplimiento y en la respuesta se afirma avance del 90%.</t>
  </si>
  <si>
    <t>Se evidencia la falta de unificación de la información entregada, por cuanto la Subdirección de Tránsito entrega avances trimestrales que muestran ejecución del 60% de esta política (consolidado por la auditoría). La evaluación del 4° trimestre del Plan Indicativo muestra ejecución del 50% y en la respuesta se afirma ejecución del 90% sin un documento soporte que confirme tal cumplimiento.</t>
  </si>
  <si>
    <t>Lo anterior genera incertidumbre para evaluar el avance de los resultados entregados, por la dispersión de la información. Se observa presunto incumplimiento de los Objetivos y Metas del Plan de Desarrollo Sectorial establecido para el cuatrienio, el cual se atrasa en una vigencia y su repercusión en los demás objetivos y metas del Plan Nacional de Desarrollo.</t>
  </si>
  <si>
    <t>Analizar la información reportada por esta dependencia referente al Plan Indicativo y a los avances trimestrales, de tal forma que se pueda evidenciar el verdadero avance del Plan.</t>
  </si>
  <si>
    <t xml:space="preserve">Reportar en los diferentes informes la información correcta y congruente del avance del Plan. </t>
  </si>
  <si>
    <t>Reporte trimestrales validos</t>
  </si>
  <si>
    <t xml:space="preserve"> Gestión de Venta y Recaudo de Especies Venales -Dirección Territorial de Antioquia
La Dirección Territorial de Antioquia-DTA a  través del formato FOT-03, remite al departamento de cartera del Ministerio del transporte en el nivel central, el Informe mensual sobre la cantidad de especies venales vendidas y disponibles para la demanda de trámites en materia de transporte. Sin embargo el diligenciamiento de éste presenta las siguientes irregularidades:
• Las cantidades y sus movimientos no se actualizan, lo que conduce a no conocer las cantidades disponibles de especies venales en la DTA para atender la demanda de los usuarios.
• Lo reportado en el formato no es consistente con los soportes de trámites que  relaciona  cada uno de los funcionarios responsables.</t>
  </si>
  <si>
    <t>Esta situación se debe a  deficiencias de control,</t>
  </si>
  <si>
    <t xml:space="preserve"> lo que conduce a que el consolidado anual de recaudos  se encuentre sobreestimado en $192.millones
</t>
  </si>
  <si>
    <t>Mejorar el sistema de reporte de información.</t>
  </si>
  <si>
    <t xml:space="preserve">Analizar el formato FOT-03 y proponer los ajustes necesarios para su actualización. </t>
  </si>
  <si>
    <t>Propuesta de ajustes al formato FOT-03</t>
  </si>
  <si>
    <t xml:space="preserve"> Venta de Tarjetas de Operación -Dirección Territorial de Antioquia-
En el mes de marzo de 2009, la DTA reportó al Grupo de ingresos y cartera por venta de especies venales, en el rubro Tarjetas de Operación 621 registros, sin embargo solo se tiene soportes por 443 tarjetas, </t>
  </si>
  <si>
    <t xml:space="preserve"> situación que se presenta por deficiencias de control, </t>
  </si>
  <si>
    <t xml:space="preserve">lo que conduce a sobreestimar la gestión en tarjetas de operación en 178 unidades que equivalen a $1.7 millones y genera el riesgo de incertidumbre en los informes.
</t>
  </si>
  <si>
    <t>Hacer efectiva la hoja de chequeo o ruta donde se evidencia los soportes  para expedir la tarjeta de operación.</t>
  </si>
  <si>
    <t xml:space="preserve">Tener soportada toda entrega de tarjeta de operación. </t>
  </si>
  <si>
    <t>Enumerar hoja de chequeo contra tarjeta de operación entregada .</t>
  </si>
  <si>
    <t>Hoja de Chequeo</t>
  </si>
  <si>
    <t xml:space="preserve"> Modificaciones Plan Indicativo Infraestructura
En el Comité Directivo realizado el 20 de marzo de 2009, fueron aprobadas las modificaciones al Plan Indicativo de la Dirección de Infraestructura, para dicha vigencia, sin que se hubieran enviado las justificaciones y motivaciones correspondientes a la Oficina Asesora de Planeación, lo cual se surtió sólo hasta el 1 de abril de 2009 .  Lo anterior, no se ajusta a la dispuesto en el artículo 3° de la resolución 5388 del 19 de diciembre de 2008, por medio del cual se adoptó el plan indicativo vigencia 2009, que dispone que “…la dependencia que desee realizar alguna modificación deberá enviar la justificación y motivación del cambio a la Oficina Asesora de Planeación”, </t>
  </si>
  <si>
    <t xml:space="preserve">lo anterior demuestra debilidades en los sistemas de control aplicados para la modificación y seguimiento al desarrollo del plan indicativo de la entidad. 
</t>
  </si>
  <si>
    <t>Para futuras modificaciones verificar que se cumpla el procedimiento definido.</t>
  </si>
  <si>
    <t>Garantizar que las modificaciones del Plan Indicativo estén debidamente soportadas.</t>
  </si>
  <si>
    <t>Realizar las modificaciones del Plan Indicativo de acuerdo con el procedimiento establecido.</t>
  </si>
  <si>
    <t>Plan Indicativo modificado</t>
  </si>
  <si>
    <t>Oficina Asesora de Planeación y todas las dependencias.</t>
  </si>
  <si>
    <t xml:space="preserve"> Oficina Asesora de Planeación</t>
  </si>
  <si>
    <t xml:space="preserve"> Procedimiento Políticas de Infraestructura
Se evidencian algunas inconsistencias y/o debilidades en la ejecución del proceso “Políticas de Infraestructura”, tales como:
• No se dejan los registros de algunas de las actividades realizadas conforme a lo definido en el procedimiento de este proceso.  Tal es el caso de: identificación de la necesidad, elaboración del diagnostico del tema a desarrollar, determinación de estudios en caso de necesitarse, actas y/o ayudas de memoria de algunas de las reuniones de las mesas de trabajo efectuadas.
• No hay participación regular de todos los funcionarios convocados a todas las mesas de trabajo, en especial de los funcionarios de otras entidades.  De igual manera se observa que en algunos temas, se dejan de efectuar las mesas de trabajo, pero su desarrollo continúa sin la participación de las demás entidades involucradas, las cuales finalmente son las operadoras y/o ejecutoras de las políticas; lo cual no permite que se dé una adecuada retroalimentación y se compartan las opiniones oportunamente.</t>
  </si>
  <si>
    <t xml:space="preserve">Lo anterior se presenta por debilidades en el seguimiento y control de los procedimientos establecidos,
</t>
  </si>
  <si>
    <t>Cumplir con las actividades establecidas en el Sistema de Gestión de Calidad para el procedimiento de Políticas en Infraestructura.</t>
  </si>
  <si>
    <t>Las propuestas de política se documentarán con: Actas de Reuniones, Memorias, Correos Electrónicos, Informes, Oficios, Memorandos, de acuerdo con lo establecido en el Sistema de Gestión de Calidad y Plan Indicativo.</t>
  </si>
  <si>
    <t>Documentación de los proyectos de política.</t>
  </si>
  <si>
    <t>Dirección de Infraestructura</t>
  </si>
  <si>
    <t xml:space="preserve"> Reglamentación Ley 1242  de 2008 
Se observan deficiencias en la fijación de las políticas en Infraestructura, por cuanto se evidencian diferencias considerables de tiempo entre la promulgación de las Leyes y las reglamentaciones que el Ministerio de Transporte debe realizar a las mismas, tal es el caso de lo estipulado en los parágrafos 1° y 2° del artículo 64 de la Ley 1242 del 5 de agosto de 2008,  en los que se establece la obligación de reglamentar los términos, plazos y contraprestaciones de las concesiones en los puertos fluviales y los términos en que se otorgaran las concesiones portuarias fluviales; obligación que se debería realizar de manera inmediata; no obstante la expedición de los Decreto 4735 del 2 de diciembre de 2009  y 433 de febrero 9 de 2010 , a mayo de la presente anualidad, aún no se cuenta con la reglamentación suficiente y necesaria para que se obtengan las homologaciones señaladas en el artículo en mención, lo anterior por demoras en las definiciones y reglamentaciones pertinentes de la ley,</t>
  </si>
  <si>
    <t>debido a la falta de mayor gestión en la reglamentación de la leyes</t>
  </si>
  <si>
    <t xml:space="preserve"> lo que puede afectar a los particulares que administran u operan puertos o muelles fluviales bajo cualquier modalidad diferente a la concesión, para que se homologuen o soliciten la concesión portuaria, en el plazo de 18 meses  previstos en la Ley.</t>
  </si>
  <si>
    <t xml:space="preserve">1. Contraprestaciones: 
Desarrollo de la estructuración de la etapa precontractual para la contratación de una consultoría a través de un concurso de méritos, para el estudio que tiene por objeto la “Elaboración y presentación de propuestas de metodologías para la determinación de las contraprestaciones por concesiones portuarias marítimas y fluviales en Colombia, realizando la clasificación de los puertos según su actividad". 
</t>
  </si>
  <si>
    <t xml:space="preserve">Dar cumplimiento a la recomendación establecida en el documento Conpes no. 3611 de septiembre de 2009, adoptado por Decreto 4734 de diciembre de 2009 y a lo contemplado en la Ley 1242 de 2008.
</t>
  </si>
  <si>
    <t>Estudio</t>
  </si>
  <si>
    <t>Proyecto de Documento Conpes</t>
  </si>
  <si>
    <t>Proyecto de Decreto acogiendo metodología del Conpes.</t>
  </si>
  <si>
    <t>Proyecto de Decreto</t>
  </si>
  <si>
    <t xml:space="preserve">2.  Homologaciones
2.1 Mesas de trabajo con los aplicadores de la norma, para estudiar, determinar y concertar las políticas a establecer para reglamentar el trámite de solicitud de homologaciones. 
2.2. Presentación a consideración y firma el proyecto de decreto “Por el cual se reglamenta el  régimen de homologaciones previsto en el artículo 64 de la Ley 1242 de 2008 para la realización de actividades portuarias fluviales. 
2.3  Con la expedición del Decreto 2079 del 9 de junio de 2010, se reglamentan las homologaciones.
</t>
  </si>
  <si>
    <t>Reglamentación del régimen de homologaciones previsto en el artículo 64 de la Ley 1242 de 2008.</t>
  </si>
  <si>
    <t>Reglamentar el régimen de homologaciones para el desarrollo de actividades portuarias fluviales de acuerdo con el artículo 64 de la Ley 1242 de 2008.</t>
  </si>
  <si>
    <t>Decreto</t>
  </si>
  <si>
    <t xml:space="preserve"> Ambiente de Control:
Se detectaron debilidades del Sistema, dado que el manual de funciones y competencias laborales se encuentra desactualizado. Además a 31 de diciembre de 2009, el Ministerio aún no cuenta con indicadores que les permita medir la eficiencia de las operaciones realizadas, </t>
  </si>
  <si>
    <t>por cuanto los que posee la entidad y se encuentran diseñados en el plan indicativo como en algunos procesos del Sistema de Gestión de Calidad, tanto reflejan indicadores de eficacia.</t>
  </si>
  <si>
    <t xml:space="preserve">Lo anterior, impide a asegurar a la administración, que las actividades vayan en el sentido correcto y permitan evaluar la gestión frente a los objetivos y metas propuestas.
</t>
  </si>
  <si>
    <t>Actualizar el Manual Específico de Funciones y Competencias Laborales del Ministerio.</t>
  </si>
  <si>
    <t xml:space="preserve">Analizar, revisar, ajustar  y compilar la información allegada por los jefes de las diferentes dependencias, relacionada con las funciones de los cargos asignados a cada dependencia, con el fin de actualizar el Manual Específico de Funciones y Competencias Laborales del Ministerio. </t>
  </si>
  <si>
    <t xml:space="preserve">Un manual Específico de Funciones y Competencias Laborales, adoptado mediante resolución. </t>
  </si>
  <si>
    <t xml:space="preserve"> Manual de Funciones -Dirección Territorial Antioquia-
De acuerdo con lo establecido en el manual de funciones adoptado mediante la resolución 6021 de 2006, las siguientes funciones no se vienen ejecutando:
• Proyectar y elaborar normas, reglamentos técnicos de los diferentes modos de transporte, tránsito, seguridad vial e infraestructura.
• Realizar evaluación económica, social y financiera de los proyectos de inversión.
• Elaborar informes sobre los programas de conservación, operación y señalización de los diferentes modos de transporte terrestre.</t>
  </si>
  <si>
    <t>situación originada por deficiencias de planeación  en la actualización y consistencia de los manuales de funciones  de las direcciones territoriales</t>
  </si>
  <si>
    <t>, lo que conduce a sobredimensionar las funciones en éstas.de acuerdo a sus competencias</t>
  </si>
  <si>
    <t xml:space="preserve">Solicitar a los Jefes de las dependencias responsables, información relacionada con las funciones de los cargos de las Direcciones Territoriales, con el fin de analizar, revisar y ajustar frente a la metodología del DAFP, la información suministrada para la actualización del Manual Específico de Funciones y  Competencias Laborales. </t>
  </si>
  <si>
    <t xml:space="preserve">Analizar, revisar, ajustar  y compilar la información allegada por los jefes de las diferentes dependencias, relacionada con las funciones de los cargos asignados a  las Direcciones Territoriales, con el fin de actualizar el Manual Específico de Funciones y Competencias Laborales del Ministerio. </t>
  </si>
  <si>
    <t>Subdirección del Talento Humano y Dirección de Transporte y Tránsito</t>
  </si>
  <si>
    <t>Documento</t>
  </si>
  <si>
    <t>Memorando</t>
  </si>
  <si>
    <t>Oficina de Control Interno</t>
  </si>
  <si>
    <t>Memorando circular</t>
  </si>
  <si>
    <t>oficios</t>
  </si>
  <si>
    <t>Convenio interadministrativo 109 de 2009 
Debilidades en la estructuración del Convenio Administrativo para la transferencia de recursos del proyecto de mejoramiento y mantenimiento de vías en el departamento de Caldas, suscrito el 5 de noviembre de 2009; por cuanto la única exigencia de entrega del primer desembolso fue la suscripción de un acta de iniciación  y la consecuencia de esta situación es que al mes de abril, Inficaldas,  no ha entregado para revisión y aprobación del Ministerio del cronograma total de actividades para la elaboración de estudios y construcción de los proyectos relacionados.</t>
  </si>
  <si>
    <t xml:space="preserve">Lo anterior debido a que no establecieron obligaciones expresas a cargo de la Entidad receptora de la transferencia de recursos, en la fase previa a la firma del Convenio. </t>
  </si>
  <si>
    <t xml:space="preserve">En consecuencia, se entrega el primer desembolso y cuatro meses después, Inficaldas, presenta retrasos en la ejecución, hecho que corrobora la deficiencia planteada.
</t>
  </si>
  <si>
    <t>Para la correcta ejecución de los convenios interadministrativos  para la transferencia de recursos, el Ministerio vigilará que los recursos se ejecuten de acuerdo con  el principio de especialidad del gasto, de manera que los mismos sean invertidos en los proyectos específicos y en las actividades para las cuales fueron asignados.</t>
  </si>
  <si>
    <t xml:space="preserve">Ejercer una adecuada supervisión a la inversión de los recursos de los convenios de transferencias. </t>
  </si>
  <si>
    <t>Cláusula de supervisión.</t>
  </si>
  <si>
    <t>Circular</t>
  </si>
  <si>
    <t>Grupo de Informática</t>
  </si>
  <si>
    <t xml:space="preserve"> Negocio Misional y Sistemas de información  - Dirección Territorial Valle-
Para alcanzar los objetivos del Negocio Misional la entidad requiere de un alto soporte tecnológico (T.I.), así los ambientes de procesamiento de información son altamente importantes y cuenta entre otros con sistemas y aplicativos como: Galeón, Orfeo y actualmente RUNT.
No obstante, en la Dirección Territorial Valle del Ministerio de Transporte es evidente la dificultad en el uso de los sistemas de información, que presentan entre otras situaciones permanentes caídas, retardos para el acceso y en los términos de respuesta.                                                                                                  Se entiende que esta situación concierne mucho a planta central de la entidad, y que aún cuando su solución no es por tanto sólo del resorte de la Territorial, sí se ve reflejado en su gestión, afectándose la misma. </t>
  </si>
  <si>
    <t xml:space="preserve">lo cual es debido a insuficiencia del ancho de banda asignado a la entidad el cual no satisface las necesidades de navegación en la red e igualmente a la carencia de planes de contingencia, </t>
  </si>
  <si>
    <t xml:space="preserve">con lo cual se genera el tener que implementar otras acciones con premura  para no afectar los resultados de su plan indicativo, se limita la oportuna atención al usuario y por ende la prestación del servicio con la consecuente inconformidad del cliente externo.
</t>
  </si>
  <si>
    <t xml:space="preserve"> Sistema HQ-RUNT .  - Dirección Territorial Valle-
Luego de expedida una gran variedad de normatividad acerca de este sistema, tales como Parágrafo 1º del Artículo 8 de la Ley 769 de 2002 ; Ley 1005 de 2006 ; Resolución 5561 del 22 de diciembre de 2008 ; resoluciones  Nos. 2395 y 2833 del 9 y 26 de Junio de 2009 respectivamente  y Resolución 3545 de agosto de 2009 , entre otras en las que se establecen diferentes plazos para su adecuada entrada en funcionamiento, la Resolución 4775 de octubre 1 de 2009 tiene como filosofía general orientar la resolución de trámites hacia la utilización del sistema HQ-RUNT, el cual tomará básicamente las bases de datos de todos los organismos de tránsito del país para estos efectos.
Se observan Inconsistencia en la implementación del Registro Único Nacional de Tránsito, relacionadas con la falta de definición de lineamientos y formas de llevar todos los trámites y especies venales a través del RUNT; no se han generado los medios para desarrollar estos procesos a través de este aplicativo, entre los cuales, están a cargo directamente con la Dirección Territorial Valle del Ministerio de Transporte según consideración inicial: la expedición de tarjetas de servicio para vehículos de enseñanza automovilística, trámites asociados a remolques, semirremolques, multimodulares y similares y Permisos de Circulación Restringida.
De igual manera, se observan vacíos en la norma vigente Resolución 4775  y por ende falta de reglamentación, respecto a criterios precisos sobre los requisitos a exigirse en la expedición de los diferentes trámites, al igual que de las directrices que deben seguirse por parte de los Organismos de Tránsito. </t>
  </si>
  <si>
    <t xml:space="preserve">La situación es debida a debilidades en la planeación y coordinación de las actividades que demanda la implementación de éste sistema, al igual que la falta de control y seguimiento para adelantar acciones de mejora con oportunidad, así como la falta de certeza sobre la  completa migración de la información al sistema, por parte de los Organismos de Tránsito.
</t>
  </si>
  <si>
    <t>Analizar, estudiar y  ajustar la resolución 4775 de 2009, que recoge todos los trámites del Acuerdo 051 de 1993, con el fin de hacerla más clara y funcional para el usuario.</t>
  </si>
  <si>
    <t>Contar con una norma que de claridad en la interpretación de los trámites que adelantan los usuarios.</t>
  </si>
  <si>
    <t>Expedir resolución.</t>
  </si>
  <si>
    <t xml:space="preserve"> Posibles riesgos de TI
En el envío / recepción  / consolidación de información de trámites desde las Direcciones Territoriales e Inspecciones Fluviales hacia el nivel central pueden surgir riesgos en cuanto confiabilidad, oportunidad, integridad y disponibilidad de la información.
A nivel de las Direcciones Territoriales pueden presentarse riesgos asociados a la disponibilidad de los canales y por ende de los sistemas de información </t>
  </si>
  <si>
    <t>por no contar una adecuada infraestructura de comunicaciones.</t>
  </si>
  <si>
    <t xml:space="preserve">Pérdida del control sobre la información al tener varios hosting donde se alojan sus aplicaciones críticas. </t>
  </si>
  <si>
    <t>Se garantizará el servicio de acceso a internet con altos niveles de disponibilidad con cobertura nacional, de tal forma que los riesgos de oportunidad y disponibilidad de los sistemas de información sean mitigados.</t>
  </si>
  <si>
    <t>Mitigar los riesgos de oportunidad y disponibilidad de los sistemas de información.</t>
  </si>
  <si>
    <t xml:space="preserve">
Suministro de servicio de conectividad permanente a nivel nacional.
</t>
  </si>
  <si>
    <t>Suministro de canal dedicado para las Direcciones Territoriales</t>
  </si>
  <si>
    <t>PLAN DE MEJORAMIENTO VIGENCIA 2008</t>
  </si>
  <si>
    <t>circular</t>
  </si>
  <si>
    <t>Informe</t>
  </si>
  <si>
    <t>Dirección Territorial Antioquia y Dirección de Transporte y Tránsito</t>
  </si>
  <si>
    <t xml:space="preserve">Reuniones </t>
  </si>
  <si>
    <t>Oficios</t>
  </si>
  <si>
    <t xml:space="preserve">En la Dirección territorial Antioquia, el artículo 55 de la ley 190 de 1995 expresa:” Las quejas y reclamos se resolverán o contestarán siguiendo los principios, términos y procedimientos dispuestos en el Código Contencioso Administrativo para el ejercicio del derecho de petición, según se trate del interés particular o general y su incumplimiento dará lugar a la imposición de las sanciones previstas en el mismo”; además, el Decreto 2053 de 2003 en el Artículo 17 determina las funciones de las Direcciones Territoriales del Ministerio del Transporte, en especial el numeral 11 expresa “Asesorar y supervisar a las autoridades regionales de su jurisdicción en lo relacionado con los trámites delegados en materia de transporte y tránsito, de conformidad con las normas legales vigentes”.
Sobre una muestra de 16 quejas, el 45% (7), se encuentran sin la evaluación concluyente por la Territorial.  La Dirección Territorial Antioquia no está realizando un estricto control y seguimiento a las quejas presentadas por la comunidad, debido a que se realizan traslados de funciones misionales a otras instancias con funciones delegadas, dejando de lado lo de su competencia, no asumiendo la responsabilidad de monitorear el estado en que se encuentran, con el fin de verificar si la situación presentada fue corregida y dar respuesta oportuna al quejoso sobre los resultados de la misma. Con el riesgo de que sigan presentando las infracciones, por no ser estricta en el cumplimiento de sus deberes.  </t>
  </si>
  <si>
    <t>La dirección Territorial de Antioquia no está realizando un estricto control y seguimiento a las quejas presentadas por la comunidad.</t>
  </si>
  <si>
    <t>Falta de oportunidad en la atención de quejas y reclamos recibidas por la Dirección Territorial.</t>
  </si>
  <si>
    <t>Oficios Según número de quejas y/o peticiones</t>
  </si>
  <si>
    <t>AUDITORIA ESPECIAL SOBRE TASA A LA GASOLINA Y ESPECIES VENALES</t>
  </si>
  <si>
    <t xml:space="preserve">Trascurrido seis (6) años de la expedición del Decreto 1609 del 31 de julio de 2002, el Ministerio de Transporte aún no ha reglamentado la Tarjeta de Registro Nacional para el Transporte de Mercancías Peligrosas, tal como lo estipula el artículo 60; no obstante que el artículo 61 del mencionado decreto, estableció el término de seis (6) meses para comenzar a regir, término dentro del cual el Ministerio de Transporte  debería haber reglamentado lo pertinente. 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  </t>
  </si>
  <si>
    <t>no obstante que el artículo 61 del mencionado decreto, estableció el término de seis (6) meses para comenzar a regir, término dentro del cual el Ministerio de Transporte debería haber reglamentado lo pertinente</t>
  </si>
  <si>
    <t>Esta situación ha permitido que se estén entregando los Registros de Transporte de Combustible, Gas Natural Comprimido (GNC) y Gas Licuado de Petróleo (GLP); sin el cumplimiento total de los requisitos de la norma superior, los cuales deben cumplir las unidades de transporte que movilizan mercancías peligrosas, para proponer por condiciones seguras y dar cumplimiento a estándares internacionales.</t>
  </si>
  <si>
    <t>Resolución Expedida</t>
  </si>
  <si>
    <t>Dirección de Transporte y Tránsito - Subdirección de Transporte</t>
  </si>
  <si>
    <t xml:space="preserve"> Sin embargo, el Ministerio de Transporte no ha hecho exigible la certificación en los términos establecidos, </t>
  </si>
  <si>
    <t>lo que puede generar que las revisiones no estén acorde con los lineamientos estipulados en el Sistema Nacional de Normalización, Certificación y Metrología, y que el transporte de dichas sustancias represente riesgo para la población y el medio ambiente.</t>
  </si>
  <si>
    <t xml:space="preserve">Hallazgo 18 Grupo Coordinación RUNT (Administrativo)
No se evidencia que a la fecha existan y estén implementados dentro del Sistema de Gestión de Calidad  –SGC–, los procesos y procedimientos para el desarrollo y cumplimiento de las funciones asignadas al Grupo Coordinación RUNT ; de igual forma no se observa que en los planes indicativos de las vigencias 2008 y 2009, se involucren resultados y metas relacionados con las funciones del grupo en mención,
</t>
  </si>
  <si>
    <t xml:space="preserve"> lo cual refleja debilidad en el sistema de control interno al no contar con una herramienta de seguimiento y control 
</t>
  </si>
  <si>
    <t>que permita evaluar y proponer acciones de mejoramiento continuo.</t>
  </si>
  <si>
    <t>La Dirección de Transporte y Tránsito adelantará de manera conjunta con la Oficina Asesora de Planeación, el levantamiento de los procedimientos que ejecuta el Grupo RUNT.</t>
  </si>
  <si>
    <t>Incluir los procedimientos del Grupo RUNT al SGC.</t>
  </si>
  <si>
    <t>Expedición del memorando interno a la Oficina Asesora de Planeación por parte de la Dirección de Transporte y Tránsito.</t>
  </si>
  <si>
    <t>Actualización de los procedimientos.</t>
  </si>
  <si>
    <t xml:space="preserve">Hallazgo 19 Falta de reglamentación Ley 1005 de 2006 (Disciplinario)
Transcurridos 3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Es pertinente indicar que esta reglamentación debió darse dentro de los noventa (90) días calendarios siguientes a la sanción de esta Ley, y la ausencia de la misma puede generar incumplimiento de obligaciones por parte de los Organismos de Tránsito en aspectos relativos a la implementación del RUNT. 
De otra parte, no ha reglamentado de conformidad con lo establecido en los numerales 9 y 10 del artículo 10 de la Ley 1005 de 2006, la obligación a cargo de las ensambladoras e importadoras de vehículos automotores, de reportar al registro central, la información necesaria para que el concesionario cree en el sistema de información del RUNT la inscripción provisional correspondiente a automotores nuevos.
</t>
  </si>
  <si>
    <t>por la falta de gestión de la entidad en emitir las normas de manera oportuna</t>
  </si>
  <si>
    <t xml:space="preserve">Lo cual puede generar incumplimiento de obligaciones por parte de los Organismos de Tránsito en aspectos relativos a la implementación del RUNT. </t>
  </si>
  <si>
    <t>Proyecto de Decreto.</t>
  </si>
  <si>
    <t xml:space="preserve">Hallazgo  20 Cumplimiento de funciones (Disciplinario)
A octubre de 2009, aún están pendientes de definición por parte del Ministerio de Transporte algunos temas para ser incorporados al Sistema RUNT, dentro de los que se destaca:
• La nueva ficha técnica en materia de placas que deberán tener los vehículos que ingresen en el País por programas especiales o por importación temporal, conforme lo establece el Artículo 43 de la Ley 769 de 2002.
• Disponer de la totalidad de las fichas técnicas de homologación.
• Las especificaciones y características que deberá tener el Número de Identificación Vehicular.
• La información histórica de los talleres de conversión a gas
</t>
  </si>
  <si>
    <t>Estas situaciones generan incumplimiento en lo establecido en el numeral 5.3 del  Artículo 5  del Decreto 2053 de 2003. Además, esta falta de información, podría generar rechazo de los trámites y posibles traumatismos en el inicio de la operación.</t>
  </si>
  <si>
    <t>Cumplimiento de una obligación legal.</t>
  </si>
  <si>
    <t>Frente al acápite cuarto, el Ministerio de Transporte expedirá una reglamentación respecto del registro de los talleres de conversión de gas.</t>
  </si>
  <si>
    <t>reglamentación respecto del registro de los talleres de conversión de gas.</t>
  </si>
  <si>
    <t>Reglamentación</t>
  </si>
  <si>
    <t xml:space="preserve">Hallazgo 23 Motocicletas con duplicidad de rango de placas (Administrativo)
No obstante la expedición de la Resolución No. 4777 del 1 de octubre de 2009 “Por la cual se establece el procedimiento para la asignación de placa por duplicidad”, el Ministerio de Transporte a la fecha, no ha adelantado las acciones necesarias para determinar con exactitud el número y rangos en duplicidad de las placas de motocicletas a nivel nacional e informar con oportunidad a los organismos de tránsito. 
</t>
  </si>
  <si>
    <t>Esta deficiencia puede generar traumatismos y demoras en los trámites adelantados por los ciudadanos que eventualmente se vean afectados por la duplicidad de placas</t>
  </si>
  <si>
    <t xml:space="preserve">El Ministerio de Transporte a través de la Subdirección de Tránsito, expedirá el Acto Administrativo que reglamente el asunto. </t>
  </si>
  <si>
    <t xml:space="preserve">Resolución </t>
  </si>
  <si>
    <t xml:space="preserve">Suscripción de la Resolución.
</t>
  </si>
  <si>
    <t>TOTALES</t>
  </si>
  <si>
    <t>Para cualquier duda o aclaración puede dirigirse al siguiente correo: joyaga@contraloriagen.gov.co</t>
  </si>
  <si>
    <t>Evaluación del Plan de Mejoramiento</t>
  </si>
  <si>
    <t>Puntajes base de Evaluación:</t>
  </si>
  <si>
    <t xml:space="preserve">Convenciones: </t>
  </si>
  <si>
    <t>PBEC</t>
  </si>
  <si>
    <t>Puntaje base de evaluación de avance</t>
  </si>
  <si>
    <t>PBEA</t>
  </si>
  <si>
    <t xml:space="preserve">Columnas de calculo automático </t>
  </si>
  <si>
    <t>Cumplimiento del Plan de Mejoramiento</t>
  </si>
  <si>
    <t>CPM = POMMVi / PBEC</t>
  </si>
  <si>
    <t>Avance del plan de Mejoramiento</t>
  </si>
  <si>
    <t>AP =  POMi / PBEA</t>
  </si>
  <si>
    <t xml:space="preserve">Celda con formato fecha: Día Mes Año </t>
  </si>
  <si>
    <t>MINISTRO DE TRANSPORTE</t>
  </si>
  <si>
    <t>Fila de Totales</t>
  </si>
  <si>
    <t>Manual</t>
  </si>
  <si>
    <t>FECHA HOY</t>
  </si>
  <si>
    <t>Estado de la meta del hallazgo</t>
  </si>
  <si>
    <t>Oficina Asesora de Planeación y Dirección de Transporte y Tránsito.</t>
  </si>
  <si>
    <t>AUDITORIA ESPECIAL 2010 PROYECTO RUNT</t>
  </si>
  <si>
    <t>1701008 1904001</t>
  </si>
  <si>
    <t>Hallazgo No. 2 Deficiencias en los informes de Aforos (Administrativo)
Se presenta incertidumbre sobre los ingresos mensuales que debe recibir el Ministerio de Transporte, de los trámites que realizan los ciudadanos a través de la plataforma del concesionario RUNT,</t>
  </si>
  <si>
    <t xml:space="preserve">toda vez que luego de transcurrido un año de operación del sistema, se observa que se presentan diferentes inconsistencias en los aforos, con los cuales el concesionario reporta al Ministerio los ingresos recibidos mensualmente.                        • En los aforos de los meses de mayo y junio de 2010, no se registró ningún valor de los ingresos generados para el Ministerio y solo hasta finales de octubre de 2010, se le solicita al concesionario la aclaración respectiva. Además se observa en la información entregada por la entidad como soporte a la respuesta del informe preliminar , que ésta igualmente no reportan todos los valores que deben ingresar al Ministerio .
• En el aforo del mes abril de 2010, los trámites  realizados por algunos organismos de tránsito  -OT-, no registran ingresos para el Ministerio de Transporte, en aproximadamente $108.8 millones, suma que por ley le corresponde a la Entidad, correspondiente al 35% del valor de las tarifas que se cobran por los diferentes trámites realizados en los OT. 
• Se determinó que en la lista de tarifas que posee el RUNT y sobre las cuales se  liquida el 35% para el MT, se presentan hasta tres (3) valores diferentes para un mismo trámite , algunos registran valor cero. Además, no se diferencian los trámites de vehículos de las motos, toda vez que para ambos el número del trámite es el mismo, lo cual puede ocasionar que se paguen menores valores
</t>
  </si>
  <si>
    <t>Lo anterior impide conocer en forma precisa, el volumen de autorizaciones de trámites, registros realizados y servicios prestados durante los períodos de aforo; además, no permite un adecuado control y seguimiento por parte del Ministerio de la operación del proyecto otorgado en concesión.</t>
  </si>
  <si>
    <t>Subdirección Administrativa y Financiera - Grupo de Ingresos y cartera</t>
  </si>
  <si>
    <t xml:space="preserve">Hallazgo No. 3 Tarifas de los trámites de los Organismos de Tránsito (Administrativo)
Se presenta incertidumbre en las sumas recibidas por el Ministerio de Transporte con relación al 35%, que por ley deben consignar los organismos de tránsito sobre el valor total facturado por los derechos de tránsito que cancelan los usuarios por la expedición de las licencias de tránsito, de conducción y la expedición de placa única nacional de vehículos, motocicletas y similares; 
</t>
  </si>
  <si>
    <t xml:space="preserve">dado que en la selectiva realizada a algunas tarifas establecidas en el 2010, por las Asambleas Departamentales, Concejos Municipales o Distritales , se observó que estas tarifas difieren sustancialmente de las incluidas en el sistema RUNT y sobre las cuales se le trasfiere al Ministerio el porcentaje mencionado ver Tabla No. 1.
</t>
  </si>
  <si>
    <t xml:space="preserve">Lo cual presuntamente ha generado, en un año de operación del RUNT,  disminución de los ingresos del Ministerio  en aproximadamente 20.000 millones. </t>
  </si>
  <si>
    <t>Subdirección de Tránsito</t>
  </si>
  <si>
    <t>Efectuar el cobro correspondiente de presentarse parametrizaciones de tarifas, menores a las establecidas</t>
  </si>
  <si>
    <t>cuenta de cobro</t>
  </si>
  <si>
    <t>Dirección de Transporte y Tránsito
Subdirección de Tránsito
Oficina Asesora de Planeación</t>
  </si>
  <si>
    <t xml:space="preserve">Acta </t>
  </si>
  <si>
    <t>Proyecto de ley</t>
  </si>
  <si>
    <t xml:space="preserve">Hallazgo No. 4 Deficiencias recaudos Datatools (Administrativo)
Se presentan diferentes problemas con el recaudo de los organismos de tránsito de Cundinamarca , los cuales operan con el software de la compañía Datatools, 
</t>
  </si>
  <si>
    <t xml:space="preserve">La situación anterior demuestra deficiencias en los recaudos y genera limitaciones en el control de los ingresos que debe percibir el Ministerio. </t>
  </si>
  <si>
    <t>Acto administrativo que modifique los protocolos de seguridad y de homologación de software</t>
  </si>
  <si>
    <t xml:space="preserve"> lo que permite determinar que el Ministerio no ha asignado recursos para cubrir los programas de investigación y desarrollo de nuevas tecnologías, dirigidas a temas de seguridad en el sector tránsito y transporte.</t>
  </si>
  <si>
    <t>Destinar a partir de la vigencia presente según las necesidades del proyecto un porcentaje del presupuesto para actividades propias de investigación y desarrollo.</t>
  </si>
  <si>
    <t>Avanzar en la consolidación y mejoramiento del proyecto RUNT</t>
  </si>
  <si>
    <t>Ejecución presupuestal</t>
  </si>
  <si>
    <t>Dirección de Transporte y Tránsito - Subdirecciones de Transporte y de Transito</t>
  </si>
  <si>
    <t>Se presenta inconsistencia en la motivación de la Resolución 1245 del 13 abril de 2010 , por cuanto en los acápites 5° y 6° del considerando, se hace alusión a la modificación del numeral 9.3 del contrato de concesión No. 033 de 2007, mediante la cláusula primera del otrosí No.1, la cual a la fecha de expedición de la mencionada resolución se encontraba modificada por la cláusula segunda del otrosí No. 7 expedido el 31 de marzo de 2010</t>
  </si>
  <si>
    <t xml:space="preserve">
por inadecuado control en el estudio y motivación de los actos administrativos
</t>
  </si>
  <si>
    <t xml:space="preserve"> lo cual genera inaplicabilidad en lo establecido en dicha resolución, dado que no hay claridad en la distribución de los recursos no cedidos al concesionario, correspondientes al 6% del valor total de los ingresos. </t>
  </si>
  <si>
    <t>Revisar y ajustar la Resolución 1245 de 2010 en caso de ser pertinente.</t>
  </si>
  <si>
    <t>Hallazgo No.11 Control Centros de Reconocimiento de Conductores (Administrativo)
La Entidad no cuenta con un control efectivo sobre el total de los Centros de Reconocimiento de Conductores –CRC-,  registrados y aprobados por éste, toda vez que en la prueba selectiva realizada a 27 Centros acreditados por la ONAC , se observó que:
• Algunos de éstos no se encuentran registrados en el listado del RUNT.                                                                                    • Se observaron establecimientos que se acreditaron ante el ONAC , pero cuyas direcciones difieren de las registradas por el Ministerio.
• Se presentan acreditaciones por parte de la ONAC a establecimientos con razón social diferente a la registrada en el sistema RUNT</t>
  </si>
  <si>
    <t>falta de control efectivo a estos centros</t>
  </si>
  <si>
    <t>Las anteriores inconsistencias, impiden al Ministerio tener control sobre los establecimientos aprobados y por ende de los certificados emitidos por éstos para su respectivo seguimiento</t>
  </si>
  <si>
    <t>2.  Definir un procedimiento, para trámite y registro ante el RUNT de los CRC y de las novedades que se presenten, respecto a las condiciones inicialmente autorizadas y a la acreditación.</t>
  </si>
  <si>
    <t xml:space="preserve">Hallazgo No.12 Deficiencias en el control (Administrativo)
Revisado el informe emitido por la Universidad Nacional en desarrollo del contrato Interadministrativo No. 176 de 2009 , se observa en el análisis realizado por esta institución a los Centros de Reconocimiento de Conductores, que el 52% de estos centros autorizados por el Ministerio, se encuentran inactivos por diferentes circunstancias.  </t>
  </si>
  <si>
    <t>Revisado en los aforos de junio y julio de 2010, emitidos por el concesionario RUNT y el reporte suministrado por la concesión  sobre los certificados emitidos por los diferentes CRC, se determinó que algunos de éstos , expiden certificados de aptitud física, mental y de coordinación motriz, sin contar con los establecimientos abiertos al público  y con las garantías exigidas en la norma</t>
  </si>
  <si>
    <t>1. Exigir a los CRC y al RUNT, que la  conectividad y cargue de la información se haga en forma independiente, por cada establecimiento autorizado en las Resoluciones expedidas. (parametrización individualizada).</t>
  </si>
  <si>
    <t xml:space="preserve">Se envío la circular 20104210417381 del 15 de octubre de 2010,  a los CRC, al RUNT y a la ONAC. </t>
  </si>
  <si>
    <t>Inactivar en el sistema RUNT  los CRC, que incumplan con los requisitos exigidos en normas, autorizaciones concedidas (Resoluciones) y no tengan la acreditación vigente.</t>
  </si>
  <si>
    <t xml:space="preserve">
Subdirección de Tránsito, Supervisor contrato 033/2007 Gerencia RUNT y Grupo RUNT</t>
  </si>
  <si>
    <t xml:space="preserve">Con base en la Circular 20104210417381 del 15 de octubre de 2010 y en los cuadros que la Subdirección envía semanalmente al RUNT, en forma permanente se van inactivando los CRC que no cumplen requisitos, incluyendo la acreditación. </t>
  </si>
  <si>
    <t xml:space="preserve">|Hallazgo No. 13 Incumplimiento normatividad (Disciplinario)
No se dio cumplimiento a lo estipulado en el artículo segundo y tercero de la resolución 3374 del 24 de julio de 2009, en lo referente a la suspensión de los Centros de Reconocimiento de Conductores, que no radicaran ante la Subdirección de Tránsito del Ministerio, copia de la inscripción, aprobación de documentos y programación de la auditoria de acreditación ante el ONAC y de las fechas previstas para obtener la acreditación; 
</t>
  </si>
  <si>
    <t>dado que a septiembre de 2010, de los centros autorizados por el Ministerio, sólo el 44% se encontraban acreditados . 
Del análisis realizado al reporte suministrado por la concesión sobre los certificados emitidos por los diferentes CRC, de enero a junio de 2010, se observó que algunos de éstos centros  continúan activos en el RUNT y el Ministerio no ha tomado acciones legales que le otorga la norma, como es correr traslado a la Superintendencia de Puertos y Transporte para cancelar el respectivo registro,</t>
  </si>
  <si>
    <t xml:space="preserve"> lo que ha generado la expedición de certificados de aptitud física, mental y de coordinación motriz sin cumplir con los requisitos exigidos en la resolución mencionada. Dicha situación puede generar presuntamente incumplimiento con lo establecido en el numeral 16.4 del artículo 16 del Decreto 2053 de 2003 y al artículo 34 de la Ley 734 de 2002.
</t>
  </si>
  <si>
    <t>Hallazgo No. 14 Obligación de acreditación (Administrativo)
Los centros de reconocimiento de conductores que se registraron después del 24 de julio de 2009, fecha en la cual se expidió la Resolución 3374 de julio 24 de 2009, no se encuentran obligados a acreditarse como organismo de certificación de personas ante el ONAC, por cuanto el artículo segundo de esta resolución derogó lo referente al plazo que se daba a los centros para dicha acreditación ,</t>
  </si>
  <si>
    <t>por inadecuado control en el estudio y motivación de los actos administrativos</t>
  </si>
  <si>
    <t xml:space="preserve"> con lo cual la Entidad ha permitido que se expidan certificados de aptitud física, mental y de coordinación motriz, y por ende las licencia de conducción sin el cumplimento de requisitos exigidos en la normatividad expedida..  
</t>
  </si>
  <si>
    <t xml:space="preserve">Hallazgo No. 15 Ambigüedad en la normatividad (Administrativo)
El Ministerio de Transporte no ha realizado gestión para que se aclare la ambigüedad que se presenta  en lo estipulado en el parágrafo 3 del artículo 3 de la Ley 1397 de julio de 2010, por cuanto se establece que los Centros de Reconocimiento de Conductores que pretendan acreditarse como “…organismos certificadores de personas para la realización de las evaluaciones de aptitud física, mental y de coordinación motriz, para conducir, deberán presentar con la solicitud de acreditación, la certificación expedida por el Ministerio de Transporte, en la cual se indique, que efectivamente el centro de reconocimiento de conductores ha realizado las citadas evaluaciones en Colombia”, 
</t>
  </si>
  <si>
    <t>situación que no es clara, toda vez que el Ministerio no podrá expedir dicha certificación para los nuevos centros que se encuentran en trámite de registro y para los que pretendan registrarse ante el Ministerio,</t>
  </si>
  <si>
    <t xml:space="preserve"> lo que genera demora en la habilitación por parte del Ministerio para los centros solicitantes y por ende pérdidas económicas por cuanto no pueden operar sin el cumplimiento de este requisito.</t>
  </si>
  <si>
    <t xml:space="preserve">Hallazgo No. 18 Condiciones técnicas de las Licencias (Administrativo)
A pesar de contar con la ficha técnica que definió la Universidad Nacional  en desarrollo de contrato No.176 de 2009, el Ministerio de Transporte no ha reglamentado lo correspondiente a las condiciones técnicas de las licencias de conducción, que le estableció el parágrafo 1° del artículo 4 de la Ley 1383 de 2010, 
</t>
  </si>
  <si>
    <t>lo cual impide que se dé cumplimento al término de 48 meses , que le fijó la mencionada ley a los ciudadanos que actualmente sean titulares de una licencia de conducción, para sustituirla conforme a esta reglamentación. Además de presuntamente incumplir con lo establecido en el numeral 16.4 del artículo 16 del Decreto 2053 de 2003.</t>
  </si>
  <si>
    <t>Dirección de Transporte y Tránsito
Subdirección de Tránsito</t>
  </si>
  <si>
    <t>El sistema no ofrece todas las funcionalidades conforme a la normatividad para los diferentes trámites</t>
  </si>
  <si>
    <t>Las anteriores deficiencias pueden generar riesgo de modificación de la información con fines inadecuados, generación de información inconsistente, traumatismos que impactan en la operación de estos actores, como en la oportunidad y calidad del servicio al ciudadano.</t>
  </si>
  <si>
    <t>Lograr que la información del sistema RUNT sea confiable y consistente, que no pueda ser modificada y garantizar la adecuada operación y funcionamiento de los  CRC, el oportuno servicio a los usuarios  y el control de la plataforma tecnológica.</t>
  </si>
  <si>
    <t>Hallazgo No. 20 Deficiencias en los registros de CRC (Disciplinario)
Mediante el artículo primero de la resolución 619 de febrero 23 de 2009, el Ministerio suspendió la autorización y registro de los nuevos Centros de Reconocimiento de Conductores, con el fin de estudiar y determinar el número de centros que garanticen la cobertura en necesidades de certificación de la Aptitud Física Mental y de Coordinación Motriz, desde la vigencia de la mencionada resolución y hasta la entrada en operación del RUNT , situación que la subdirección de tránsito del Ministerio no cumplió,</t>
  </si>
  <si>
    <t xml:space="preserve">dado que en este lapso de tiempo la Entidad autorizó y registró algunos CRC </t>
  </si>
  <si>
    <t xml:space="preserve">1, Verificar permanentemente el alcance y limitaciones de las diferentes normas que sirven de soporte a las decisiones que toma el Ministerio, a través de la expedición de actos administrativos. </t>
  </si>
  <si>
    <t>3.  Definir un procedimiento, para trámite y registro ante el RUNT de los CRC y de las novedades que se presenten, respecto a las condiciones inicialmente autorizadas y a la acreditación.</t>
  </si>
  <si>
    <t xml:space="preserve">Hallazgo No. 23 Otrosí No. 8 del contrato 033 de 2007 (Disciplinario)
El Ministerio de Transporte suscribió el 30 de Julio de 2010, otrosí No. 8 al contrato de concesión, mediante el cual se variaron plazos de ejecución de compromisos y actividades a ejecutar por el Concesionario, estipulados en el contrato 033 de 2007, algunas de los cuales ya habían sido incluso objeto de cambios en los otrosíes Nos. 5 y 6 del 16 de Junio y 30 de septiembre de 2009 respectivamente. Sin embargo, para la fecha de suscripción del otrosí No.8  ya estaban vencidos los plazos e incumplidos los compromisos que fueron esencia de modificación
</t>
  </si>
  <si>
    <t>lo cual generó el retraso en aproximadamente un año la entrada en operación de los registros contemplados en la segunda fase  y en siete meses la aplicación de los niveles de servicio, lo cual no permite mejorar la calidad del servicio conforme lo estipulado en el numeral 7 del anexo B del contrato, e impide que el Ministerio pueda empezar a hacer efectivas las multas de que trata el numeral 24.1.8 de la Clausula Vigésimo Cuarta del contrato , en caso de incumplimiento de los niveles de servicio. Además se genera presuntamente incumplimiento al numeral 1 del artículo 4 de la Ley 80. Además, se configura un incumplimiento por parte del Concesionario, el cual fue avalado por el Ministerio mediante la suscripción de éste Otrosí.</t>
  </si>
  <si>
    <t>Oficina Jurídica y Supervisión Contrato 082 Gerencia del RUNT Subdirecciones de Transporte y de Transito</t>
  </si>
  <si>
    <r>
      <t xml:space="preserve">Hallazgo No. 24 Seguridad en la operación (Administrativo)
Si bien el componente de seguridad es una de las principales y fundamentales características para el cumplimiento de los objetivos del RUNT, por cuanto la información que se maneja en el sistema es relevante para la toma de decisiones estratégicas en políticas de tránsito y transporte del país, se evidenciaron las siguientes situaciones: </t>
    </r>
    <r>
      <rPr>
        <sz val="9.5"/>
        <color rgb="FFFF0000"/>
        <rFont val="Arial"/>
        <family val="2"/>
      </rPr>
      <t xml:space="preserve">- </t>
    </r>
    <r>
      <rPr>
        <sz val="9.5"/>
        <rFont val="Arial"/>
        <family val="2"/>
      </rPr>
      <t>El Ministerio de Transporte autorizó la desactivación en ambiente productivo de varias validaciones definidas en la etapa de construcción del sistema; el modelo de seguridad quedará definido a comienzos de febrero de 2011 , con una posterioridad de quince (15) meses desde  la entrada en operación del sistema y la obtención de la certificación quedó aplazada hasta el mes 54 a partir del acta de inicio del contrato , es decir, 30 meses después de haber entrado en operación; durante las sesiones de soporte, los funcionarios del concesionario RUNT,  tienen privilegios para modificar información; la utilización de direcciones IP públicas fijas por parte de los diferentes actores del sistema y su publicación y la falta de validación de la huella del ciudadano durante la entrega de los documentos tramitados.
Validación en el Sistema</t>
    </r>
  </si>
  <si>
    <t xml:space="preserve"> INFORMATICA</t>
  </si>
  <si>
    <t>Revisión de los perfiles</t>
  </si>
  <si>
    <t>Direccionamiento IP</t>
  </si>
  <si>
    <t xml:space="preserve">1. Manual             2. Oficio                3. Oficio      </t>
  </si>
  <si>
    <t xml:space="preserve">Hallazgo No.25 Certificado Digital (Administrativo)
Se observó que algunos de los diferentes funcionarios que registran información en el sistema, durante doce (12) meses, efectuaron modificaciones y actualizaciones de información,  compartiendo el certificado digital asignado a determinado usuario, siendo posible hacerlo ante la desactivación de la validación de la huella dactilar hasta noviembre de 2010; el Ministerio afirma que se activo la validación del certificado digital por parte del sistema RUNT para los usuarios del mismo a partir del 23 de agosto de 2010 , situaciones que atentan contra los principios de integridad, confidencialidad y no repudio de la seguridad informática y </t>
  </si>
  <si>
    <t>puede generar un presunto incumplimiento a  lo establecido en el numeral 3.4.1 del anexo A al contrato de Concesión y en el capítulo 2 del Manual de condiciones de operación, técnicas y tecnológicas.</t>
  </si>
  <si>
    <t>Cumplimiento de las condiciones de operación, técnicas y tecnológicas.</t>
  </si>
  <si>
    <t xml:space="preserve">Hallazgo No. 26 Pruebas en los centros de datos (Administrativo)
De acuerdo con lo informado en la visita realizada  al centro de respaldo ubicado en la ciudad de Barranquilla, se conoció que no se habían realizado pruebas para verificar la operación independiente de cada centro de datos  ante situaciones de contingencia, </t>
  </si>
  <si>
    <t xml:space="preserve">por lo que no se tiene certeza de que el sistema pueda operar normalmente en este tipo de eventualidades con la plataforma tecnológica instalada.
</t>
  </si>
  <si>
    <t>Tener certeza de que el sistema pueda operar normalmente en un tipo de eventualidades con la plataforma tecnológica instalada.</t>
  </si>
  <si>
    <t xml:space="preserve">1. Cronograma           </t>
  </si>
  <si>
    <t xml:space="preserve">Hallazgo No. 27 Inscripción de personas (Administrativo)
El sistema HQ-RUNT en el proceso de inscripción de personas  presenta un botón de chequeo asociado a la opción “persona con huella”; si el usuario no chequea esta opción, el sistema no muestra la interfaz para captura de huella dactilar, 
</t>
  </si>
  <si>
    <t xml:space="preserve">quedando abierta la posibilidad de inscribir personas sin capturar su huella, aunque no tengan restricciones físicas, además, en la tabla de la base de datos de persona sin huella  el campo donde se registra la entidad que autoriza (PERSHUELL_ENTIDAD) es opcional, </t>
  </si>
  <si>
    <t xml:space="preserve">con el posible riesgo de que la identificación no sea la correcta y se presenten casos de suplantación, lo cual contradice lo establecido en el numeral 3.4.2 del anexo A al contrato de Concesión en cuanto a la autenticación de ciudadanos en el sistema RUNT.
</t>
  </si>
  <si>
    <t>Garantizar la identidad del ciudadano y garantizar el manejo de las excepciones autorizadas en las huellas.</t>
  </si>
  <si>
    <t xml:space="preserve">1. Cronograma      2. Oficio                3. Oficio            </t>
  </si>
  <si>
    <t xml:space="preserve">Hallazgo No. 28 Usuarios del sistema (Administrativo)
Un año después de operación del RUNT, durante el cual los usuarios del sistema registraron su huella, el Concesionario publica en su portal web dos listados con más de 5000 usuarios que deben volver a hacer este registro, e informa que no todos los usuarios tienen registrados nombres y apellidos; por lo que adicionalmente publica las cédulas, dato que corresponde al login, </t>
  </si>
  <si>
    <t xml:space="preserve">lo que evidencia debilidades en la identificación y administración de usuarios 
</t>
  </si>
  <si>
    <t>genera riesgo de posibles accesos no autorizados al sistema.</t>
  </si>
  <si>
    <t xml:space="preserve">Para efecto de fortalecer la identificación de los usuarios del sistema HQ Runt, se conformará una mesa de trabajo, para EVALUAR la conveniencia de cambiar la conformación del ID User de los usuarios del Sistema y dependiendo de la decisión adoptada se desarrollará un Proyecto para ajustar la identificación de los usuarios a las condiciones requeridas por esta instancia (en caso dado, la planeación de este proyecto se entregará en la fecha que se defina en la mesa de trabajo). 
</t>
  </si>
  <si>
    <t>Deficiencias en la funcionalidad del sistema en cuanto al cabal cumplimiento de la normatividad aplicable a cada trámite y lo dispuesto en el contrato de Concesión</t>
  </si>
  <si>
    <t>Pruebas en el Sistema</t>
  </si>
  <si>
    <t>Deficiencias en la funcionalidad del sistema en cuanto al cabal cumplimiento de la normatividad aplicable a cada trámite y lo dispuesto en el contrato de Concesión.</t>
  </si>
  <si>
    <t>Hallazgo No. 32 Importación temporal de vehículos - Direcciones Territoriales MT (Administrativo)
Se encuentran deficiencias en la funcionalidad del sistema en cuanto a la ejecución de los trámites de importación temporal de vehículos realizados en las Direcciones Territoriales–DT-, entre estas: en la consulta ciudadano informa que el vehículo no tiene revisión técnico mecánica – RTM - vigente, pese a que en la misma pantalla informa que la solicitud de este trámite fue aprobada; permite expedir e imprimir las licencias de tránsito de vehículos de importación temporal, sin controlar el plazo definido en el acta de importación; no ha sido posible la impresión de dos licencias de tránsito para las que se que presentó una caída del sistema en el momento en que imprimían; permite expedir la placa y licencia de tránsito sin verificar la existencia del SOAT; casos para las renovaciones de las licencias de tránsito de importación temporal generadas en el RUNT, en los que el periodo de vigencia registrado en la nueva licencia de tránsito no corresponde con el plazo registrado en el acta de importación; no se ha implementado la funcionalidad para expedir duplicado de licencia de tránsito ni para cancelar una matrícula de un vehículo que haya sido reexportado.</t>
  </si>
  <si>
    <t>Expedición de licencias fuera de los términos establecidos, impacto en la oportunidad y calidad del servicio al ciudadano  y en el cumplimiento de los requisitos para la expedición de las licencias de tránsito.</t>
  </si>
  <si>
    <t>Instructivo</t>
  </si>
  <si>
    <t>Hallazgo No. 34 Revisiones Técnico Mecánicas – RTM – Centros de diagnostico automotor -CDAs- (Administrativo)
Se encuentran deficiencias en la funcionalidad del sistema en cuanto a la ejecución del trámite de revisión técnico-mecánica de los automotores, efectuada por  los Centros de Diagnostico Automotor, entre estas: permite registrar y cargar la información sobre el resultado de la revisión técnico mecánica, pero en el momento en que el ciudadano consulta en el portal público el resultado de su trámite aparece en estado rechazado; los CDAs no cargan los vehículos que no aprueban la revisión, en razón a que en el sistema no permanece activa la solicitud inicial durante los 15 días hábiles previstos en la normatividad; el número de certificado de revisión técnico mecánica del documento físico que se entrega al ciudadano, no corresponde con el asignado por el sistema RUNT ya que el proceso de impresión de este documento es totalmente independiente del RUNT; no controla el plazo para el cargue de la información de la revisión técnico mecánica, por parte del CDA, es decir que puede hacerse incluso varios días después de efectuada la revisión; no permite realizar RTM a vehículos tipo camión de menos de tres y media (3,5) toneladas.</t>
  </si>
  <si>
    <t>Inconvenientes en la operación de los CDA, así como impacto en el  control del proceso de expedición de los certificados de RTM, la oportunidad y calidad del servicio que se le brinda al ciudadano y las características de operación en línea y tiempo real del RUNT.</t>
  </si>
  <si>
    <t>Iteración de Software.</t>
  </si>
  <si>
    <t>Iteración de software</t>
  </si>
  <si>
    <t xml:space="preserve">Hallazgo No. 36 Base de datos de las licencias de conducción (Administrativo)
Se observó que la información migrada y cargada en el RUNT referente a las licencias de conducción, no es concordante con la registrada en la página web del Ministerio de transporte, </t>
  </si>
  <si>
    <t xml:space="preserve"> lo cual genera traumatismos y demoras para los usuarios al momento de realizar los trámites.
</t>
  </si>
  <si>
    <t xml:space="preserve">1. Base de Datos     </t>
  </si>
  <si>
    <t>SUBDIRECCION DE TRANSITO - GRUPO RUNT -  INFORMATICA</t>
  </si>
  <si>
    <t>Impacto en la oportunidad y calidad del servicio al ciudadano y en la correcta identificación de los mismos.</t>
  </si>
  <si>
    <t>Porcentaje</t>
  </si>
  <si>
    <r>
      <rPr>
        <sz val="9.5"/>
        <rFont val="Arial"/>
        <family val="2"/>
      </rPr>
      <t>Hallazgo No. 38 Registro de Personas Naturales y Jurídicas a cargo del Ministerio (Disciplinario)
La Dirección de Transporte y Tránsito del Ministerio de Transporte, no ha realizado los registros de los Organismos de Tránsito, Direcciones Territoriales y Personas Naturales y Jurídicas que prestan servicios al sector y requieren habilitación o autorización del Ministerio, conforme lo dispuesto por el artículo 3   de la resolución 3545 del 4 de agosto de 2009, por cuanto no cuenta con las funcionalidades en el HQ_RUNT para efectuar este trámite , por tal razón, transcurrido un año desde la entrada en operación del RUNT, este registro lo ha realizado directamente el concesionario mediante la solicitud de la información a cada actor, para el posterior cargue de ésta en el sistema, lo cual genera incumplimiento a los requerimientos definidos por el Ministerio en relación a este registro y la resolución mencionada, además, pérdida del control  por parte de la entidad en la administración de la información asociada a estos actores. Además, se genera presuntamente un incumplimiento de los artículos 4, 25 y 26 de la Ley 80 de 1993 y el artículo 53 de la Ley 734 de 2002.</t>
    </r>
    <r>
      <rPr>
        <sz val="9.5"/>
        <color rgb="FFFF0000"/>
        <rFont val="Arial"/>
        <family val="2"/>
      </rPr>
      <t xml:space="preserve">
</t>
    </r>
  </si>
  <si>
    <t xml:space="preserve">Hallazgo No. 39 Proceso de migración (Administrativo)
Un año después de haber iniciado el RUNT, no se ha finalizado el proceso de migración de la información correspondiente a los registros actualmente en operación. De igual forma, a la fecha de las visitas y pruebas efectuadas por la comisión de auditoría en los diferentes actores , se evidenció que no se había puesto en marcha la solución informática definida  como mecanismo para la solución definitiva de los casos que presentaron inconvenientes en la migración , por cuanto a partir del 1 de octubre de 2010, debía estar implementada y funcionando.
De acuerdo con el informe de avance de migración presentado por el Concesionario , en el RNA – vehículos, se ha aprobado el 86% y rechazado el 14%; en el RNC- licencias, se ha aprobado el 89% y rechazado el 11%. En cuanto al MT y los otros actores no se especifica el porcentaje, tan solo se informa que en total se han migrado 54’494.757 registros con corte a 29 de septiembre de 2010.
</t>
  </si>
  <si>
    <t xml:space="preserve">Todo lo anterior, afecta la oportunidad en el desarrollo de los trámites realizados por los diferentes actores y la calidad de la información almacenada en la base de datos del RUNT, y por ende no se está cumpliendo totalmente con los objetivos y los beneficios que el sistema debe brindarle a los ciudadanos, entidades del estado, otras entidades y actores y en general para la sociedad y el país.
</t>
  </si>
  <si>
    <t>Circulares</t>
  </si>
  <si>
    <t>falta de gestión por parte de la Entidad para hacer exigible esta obligación</t>
  </si>
  <si>
    <t>Las anteriores situaciones impactan en la disponibilidad de la información para adelantar los trámites que le competen al MT, para apoyar la toma de decisiones en los diferentes niveles de la Entidad, la definición de políticas del sector y la atención a los ciudadanos.</t>
  </si>
  <si>
    <t>Disponibilidad de la información para adelantar los trámites que le competen al MT  para apoyar la toma de decisiones en los diferentes niveles de la Entidad, la definición de políticas del sector y la atención a los ciudadanos.</t>
  </si>
  <si>
    <t xml:space="preserve">1. Base de Datos         2. Base de Datos                3. Base de Datos  </t>
  </si>
  <si>
    <t xml:space="preserve">Estas situaciones son contrarias a lo dispuesto en el numeral 2.3 del anexo A del contrato de concesión, donde se definen las funcionalidades mínimas del software a nivel central, estableciendo que debe ser un “sistema 100% web based, 100% independiente del motor de base de datos, sistema operativo y hardware sobre el cual sea diseñado”; </t>
  </si>
  <si>
    <t xml:space="preserve">con lo cual se resta independencia tecnológica con el posible riesgo de impactar en la escalabilidad del sistema. </t>
  </si>
  <si>
    <t>1. Cronograma</t>
  </si>
  <si>
    <t xml:space="preserve">INFORMATICA SUBDIRECCION DE TRANSITO - GRUPO RUNT -  </t>
  </si>
  <si>
    <t>Hallazgo No. 42 Usabilidad del sistema (Administrativo). 
Se observaron varios casos, desde diferentes perfiles de usuario, en los que al ejecutar una consulta, el sistema no le informa al usuario el número total de pantallas de resultado de la consulta efectuada, sólo se presentan los botones de navegación para avanzar y retroceder. También se observa que en las consultas, el usuario debe digitar dos veces el criterio de búsqueda, lo cual impacta en la usabilidad del sistema y en el tiempo requerido para la ejecución de los trámites.
Los reportes presentados por el sistema desde el perfil de CDA, CEA y CRC, no permiten el control del consumo de FUPAS, la generación de estadísticas sobre los diferentes trámites, ni la asociación de los mismos a los identificadores propios de cada trámite, tales como cédula de ciudadanía, placa y número de certificado;</t>
  </si>
  <si>
    <t xml:space="preserve">Deficiencias en el diseño del sistema </t>
  </si>
  <si>
    <t>Resta claridad y control por parte de estos actores en cuanto a sus trámites en el sistema .</t>
  </si>
  <si>
    <t xml:space="preserve">Consultas </t>
  </si>
  <si>
    <t>Validar el impacto de la modificación de la doble digitación, para mejorar la usabilidad en generación de consultas o reportes del  sistema HQRUNT.</t>
  </si>
  <si>
    <t>Realizar la revisión de eliminar la  doble digitación en las opciones de consultas o reportes del sistema HQRUNT.</t>
  </si>
  <si>
    <t>Un ajuste.</t>
  </si>
  <si>
    <t>Facilitar el control y consulta de información sobre los trámites y consumos realizados por parte de CDA,CEA, CRC.</t>
  </si>
  <si>
    <t xml:space="preserve"> Permitir en reportes de CDA,CEA, CRC, llevar el control sobre el consumo de FUPAS y generación de estadísticas sobre los diferentes trámites realizados.</t>
  </si>
  <si>
    <t>lo que impacta en la comprensión del sistema por parte de los usuarios y en el número de requerimientos de soporte.</t>
  </si>
  <si>
    <t>Contar con el apoyo al interior de la CONCESION de una persona que haya implementado mesas de ayuda</t>
  </si>
  <si>
    <t>Persona</t>
  </si>
  <si>
    <t xml:space="preserve">GRUPO RUNT - SUPERVISION CONTRATO 082 DE 2007 - INTERVENTORIA </t>
  </si>
  <si>
    <t>Mejorar los tiempos de atención y el seguimiento a los requerimientos de los usuarios del sistema RUNT</t>
  </si>
  <si>
    <t>Cambiar la herramienta para registro y administración de incidentes.</t>
  </si>
  <si>
    <t>Modificar el esquema de atención reemplazando el grupo de primer nivel, por el grupo que está actualmente en el segundo nivel.</t>
  </si>
  <si>
    <t xml:space="preserve">Hallazgo No. 45 Registros Etapa II fase de construcción (Administrativo)
Se observa que en varias ocasiones  se ha aplazado la entrada en operación de los registros nacionales de Remolques y Semirremolques (RNRYS), de Maquinaría Agrícola y de Construcción Autopropulsada (RNMA), de Accidentes de Tránsito (RNAT) y de Empresas de Transporte Público (RNET), teniendo como fechas vigentes para su entrada en operación las acordadas en el otrosí No. 8 , no obstante, haberse previsto en el contrato de concesión, el  levantamiento de los requerimientos y validaciones necesarios para la correcta y oportuna implementación de cada uno de los once registros, durante la primera etapa de la fase de construcción y el Ministerio haber realizado un proceso de consolidación y depuración de la información a cargar en el RUNT 
</t>
  </si>
  <si>
    <t>Teniendo en cuenta lo anterior, se observa que a la fecha existen temas pendientes de definición por parte del Ministerio, entre otros: el alcance del registro RNMA, la adopción de la ficha técnica de la tarjeta de registro de maquinaria agrícola y el proceso de migración de las más de tres mil unidades de maquinaria agrícola actualmente registradas en el RNA ; definir las características del número de identificación único para Remolques y Semirremolques, especificaciones de la ficha técnica de la tarjeta de registro de los remolques y semirremolques, indicando la manera de calcular algunos datos, adopción de la misma, procedimiento de migración al RUNT y entrega del archivo documental a los OT; oficialización del IPAT  y aspectos relacionados con el reporte de accidentalidad  por parte de los OT, requisito para la asignación de especies venales; en cuanto al RNET, está pendiente la revisión de los casos de uso, la aprobación del modelo de datos propuesto para su implementación y reglamentar y unificar el formato de la especie venal Tarjeta de Operación. 
De igual forma se evidencia que a octubre de 2010, aún continúan temas pendientes relacionados con registros de la etapa I, en cuanto al Registro de Infracciones de Tránsito y Transporte y el Registro Nacional de Seguros</t>
  </si>
  <si>
    <t>la información no se encuentre centralizada en un sistema y no se pueda completar la construcción de RUNT y no se cumplen con los objetivos del mismo.</t>
  </si>
  <si>
    <t>Lo anterior, de acuerdo a lo establecido en los artículos 3, 6 y 39 de la ley 610/00; articulo 4, 25 y 26 de la Ley 80/93; artículo 2 del Decreto 679/94; numeral 34 del artículo 48 y artículos 34 y 53 de la Ley 734/02; articulo 8 de la Ley 42/93 y demás normas que rigen la contratación pública y la gestión fiscal estatal.</t>
  </si>
  <si>
    <t xml:space="preserve">Hallazgo No. 47 Autorización de Operación (Administrativo)
El concesionario no ha expedido la autorización de operación  a aquellos organismos de tránsito que cumplan con las Condiciones Técnicas, Tecnológicas y de Operación del RUNT, conforme lo estipula el parágrafo del artículo 4 de la Resolución 1552 de 23 abril de 2009.  
</t>
  </si>
  <si>
    <t>con el fin de corroborar la calidad y seguridad de las condiciones del sistema conforme a lo establecido en el Artículo Tercero de la Resolución en mención.</t>
  </si>
  <si>
    <t>Garantizar que los Organismos de Tránsito adopten y apliquen en forma íntegra los sistemas y procedimientos  establecidos para adelantar los trámites ante el RUNT y dispongan de la tecnología exigida para ello.</t>
  </si>
  <si>
    <t>2.  Exigir al RUNT que verifique que los  Organismos de Tránsito cumplan las condiciones exigidas para la conectividad con el sistema y expida la respectiva autorización de operación.</t>
  </si>
  <si>
    <t>Cuadro</t>
  </si>
  <si>
    <t xml:space="preserve">Hallazgo No. 48 Falta de reglamentación Ley 1005 de 2006 (Administrativo)
Transcurridos 4 años desde la expedición de la Ley 1005 de 2006, el Ministerio de Transporte aún no ha reglamentado lo dispuesto en el Artículo 18, en lo que respecta a:
• Fijar las pautas a las cuales se deben sujetar los Organismos de Tránsito para su funcionamiento.
• Régimen de sanciones aplicables a los Organismos de Tránsito.
</t>
  </si>
  <si>
    <t>Es pertinente indicar que esta reglamentación debió darse dentro de los noventa (90) días calendarios siguientes a la sanción de esta Ley,</t>
  </si>
  <si>
    <t xml:space="preserve"> y la ausencia de la misma ha generado incumplimiento de obligaciones por parte de los Organismos de Tránsito en aspectos relativos a la implementación del RUNT. </t>
  </si>
  <si>
    <t>Definir un nuevo  régimen sancionatorio para los Organismos de Tránsito
 (Hoy rige el Decreto 2171 de 1992), con el fin de garantizar el cumplimiento de la norma que le rige y de sus diferentes obligaciones</t>
  </si>
  <si>
    <t>Reunión</t>
  </si>
  <si>
    <t>UCP-SITM</t>
  </si>
  <si>
    <t>Se incrementa el riesgo de incumplimiento de requisitos establecidos legalmente. Probable Inoportunidad y/o deficiencia en la toma de decisiones e implementación de acciones correctivas tendientes a la mejora continua de los procesos que desarrolla la UCP</t>
  </si>
  <si>
    <t>Lista de chequeo</t>
  </si>
  <si>
    <t>Mediante Acta del  9 de mayo de 2011,  se revisó, ajustó y aprobó el procedimiento.</t>
  </si>
  <si>
    <t>Se socializó procedimiento definido e implementado, mediante Circular 2011420028232-1 del 10 de junio de 2011 dirigida a CRC, ONAC y RUNT.</t>
  </si>
  <si>
    <t>El archivo se ha organizado de acuerdo con las instrucciones brindadas.</t>
  </si>
  <si>
    <t>Se efectuaron las visitas programadas.</t>
  </si>
  <si>
    <t>Oficina Asesora de Planeación.</t>
  </si>
  <si>
    <t>Subdirección del Talento Humano.</t>
  </si>
  <si>
    <t xml:space="preserve">se formularon por solicitud del sector automotor y no con un estudio que permitieran determinar la efectividad del ingreso de los vehículos de servicio público y privado , y con los cuales se permitió la constitución de pólizas por el 30% del valor establecido para vehículos modelos 2010 y 2011
</t>
  </si>
  <si>
    <t xml:space="preserve">
• Se expidieron dichos decretos para algunos concesionarios que contaban con un inventario de vehículos de carga.
• Se basó en el Decreto 2868 de 2006 , el cual a esa fecha se encontraba derogado. 
Por dicha decisión, no le ingresaron al Ministerio por efectividad de las pólizas $9.586 millones.    
• Ingresaron 303 vehículos nuevos , sin que se hubiese desintegrado ningún vehículo, lo cual va en contravía del espíritu inicial de la política del Ministerio, como lo expresó el artículo 1 del Decreto 1347 del 2 de mayo de 2005, “…el ingreso de vehículos al parque de servicio público de transporte terrestre automotor de carga, se hará por reposición, previa demostración que el o los vehículos fueron sometidos al proceso de desintegración física total, la cancelación de su licencia de tránsito…”
</t>
  </si>
  <si>
    <t>Documento al DNP</t>
  </si>
  <si>
    <t xml:space="preserve">Trámites sin Legalizar
Se observa que durante la vigencia 2010, algunos organismos de tránsito han presentado comunicaciones al Ministerio de Transporte, en las que manifiestan su intención de legalizar trámites realizados antes del 3 de noviembre de 2009, en relación con licencias de conducción, placas y licencias de tránsito, entre otros, sobre los cuales no se ha efectuado el respectivo pago de las tarifas que corresponden al Ministerio de Transporte, </t>
  </si>
  <si>
    <t>Registrar los trámites pendientes en el RUNT</t>
  </si>
  <si>
    <t>Consignaciones verificadas y legalizadas.</t>
  </si>
  <si>
    <t>Subdirección Administrativa y Financiera - Grupo de Ingresos y Cartera</t>
  </si>
  <si>
    <t>Trámite de tarjetas de operación – DT Valle- (Disciplinario)  
Se presenta demora en la expedición de las tarjetas de operación, alcanzándose en algunos casos tiempos por encima de los estipulados en la Guía de Trámites del Ministerio de Transporte; a pesar de que ya se habían tomado las acciones correctivas en el plan de mejoramiento suscrito después de la auditoría practicada a la vigencia 2008.</t>
  </si>
  <si>
    <t xml:space="preserve"> Lo anterior tiene como causa la falta de aplicación de los mecanismos de control frente a la aplicación de los procesos al efectuar los trámites y trae consecuencias que afectan directamente al solicitante o usuario, pues la falta de este documento le impide el uso de su vehículo de transporte so pena de ser multado. </t>
  </si>
  <si>
    <t xml:space="preserve">Lo anterior se constituye en un hallazgo con presunta  connotación Disciplinaria en razón a que se presentaron dilaciones injustificadas  en la solución de estos trámites contraviniendo los estatutos reglamentos y manuales de funciones de la Entidad, e incumplimiento del artículo 34 de la Ley 734 de  2002.
</t>
  </si>
  <si>
    <t>Atender dentro de los términos de ley, las solicitudes de expedición de tarjetas de operación.</t>
  </si>
  <si>
    <t>Dar trámite oportuno a las solicitudes de expedición de tarjetas de operación que se presenten.</t>
  </si>
  <si>
    <t>Expedición de tarjetas de operación dentro de los términos legales</t>
  </si>
  <si>
    <t>Dirección Territorial Valle del Cauca</t>
  </si>
  <si>
    <t>Dirección Territorial Norte de Santander</t>
  </si>
  <si>
    <t xml:space="preserve">Adjudicación de rutas y horarios para transporte de pasajeros -DT Norte de Santander- (Disciplinario) 
El trámite de adjudicación de rutas y horarios en el servicio público de transporte terrestre automotor de pasajeros por carretera está reglamentado en el Decreto 171 de 2001.  Adicionalmente, el Decreto 2053 de 2003, artículo 17, numeral 17.4, asigna esta función a las Direcciones Territoriales. 
</t>
  </si>
  <si>
    <t xml:space="preserve">No obstante lo anterior, el Ministerio de Transporte expidió la Resolución 3569 del 5 de agosto de 2009, que en su artículo 1 establece que previo a todo concurso para la adjudicación de rutas deberá contar con concepto escrito favorable proferido por parte del Despacho del Ministro de Transporte.  </t>
  </si>
  <si>
    <t xml:space="preserve"> Esta situación causó ineficiencia e ineficacia en la gestión adelantada por la Dirección Territorial Norte Santander, ya que ocasionó retrasos en el respectivo trámite. La anterior deficiencia en materia de reglamentación, conllevó a que al cierre de la vigencia 2010 la Dirección Territorial Norte Santander presentara siete trámites pendientes, algunos de los cuales llevan hasta cuatro años de haber sido solicitados,</t>
  </si>
  <si>
    <t>Evaluar las solicitudes de rutas y horarios presentadas y previo a la apertura del concurso público para la adjudicación de rutas y horarios, será remitida a la Subdirección de Transporte del Ministerio de Transporte, con el propósito de ser revisada la viabilidad técnica del correspondiente concurso.</t>
  </si>
  <si>
    <t>toda vez que el Ministerio ha expedido diferentes actos administrativos reglamentarios para un solo trámite de autorización, ejemplo de ello se observó en la adjudicación de rutas, homologación de vehículos de pasajeros y carga, normatividad referente a los Centros de reconocimiento de conductores. Esta última tiene vigentes quince resoluciones, entre otras,</t>
  </si>
  <si>
    <t xml:space="preserve"> lo cual da lugar a desgaste administrativo y podría generar que los riesgos detectados, se materializaran como son: la  expedición de autorizaciones fuera del término legal y generar autorizaciones sin el cumplimiento de los requisitos legales aplicables.</t>
  </si>
  <si>
    <t>Resoluciones</t>
  </si>
  <si>
    <t xml:space="preserve">Incremento IPC cauciones (Disciplinario y Fiscal)
El Ministerio no exigió el incremento anual correspondiente al valor de las cauciones que se constituyen  como mecanismo para el ingreso de vehículos nuevos en servicio público y particular de transporte terrestre automotor de carga, tal como lo establece el artículo 3° del Decreto 2450/08, en el cual se determinó que “…El monto de la caución será reajustado anualmente a partir del 1° de julio de 2009 en un porcentaje igual al determinado para el índice de precios al consumidor, IPC”; es importante aclarar que a pesar que esta norma fue modificada por el artículo 2° del Decreto 1131 de 2009, la misma no derogó  la parte pertinente al ajuste anual por inflación, y con la interpretación de este articulo se entiende que la modificación a los decretos hace referencia exclusivamente al valor de la caución y no al reajuste. Además es importante mencionar que el Ministerio no ha derogado en la Resolución 3253 de 2008 , la parte correspondiente al literal b del artículo 9º, referente al ajuste anual de las cauciones; razón por la cual no se puede establecer que haya operado una derogatoria expresa o tácita, de los reajustes ordenados en los actos administrativos modificados. </t>
  </si>
  <si>
    <t>inaplicabilidad de la normatividad</t>
  </si>
  <si>
    <t>En consecuencia para las vigencias 2009 y 2010, las cauciones sobre las cuales se les expidió resolución de cobro por el incumplimiento del proceso de desintegración, no consideró el cálculo con el ajuste del IPC mencionado, generándose un presunto incumplimiento del numeral 3 del artículo 34 de la Ley 734 de 2002 y un presunto detrimento fiscal de aproximadamente $2.842. Millones.</t>
  </si>
  <si>
    <t>A este hallazgo no se le diseña Plan de Mejoramiento por lo considerado en la comunicación radicada con No. 20111050361111 de 25 de Julio de 2011.</t>
  </si>
  <si>
    <t xml:space="preserve">Control de pagos por desintegración (Disciplinario y Fiscal)
La información  en Excel que maneja el grupo de Reposición Integral de Vehículos, con la cual se lleva el control de los pagos por desintegración física de los vehículos de transporte de carga, presenta deficiencias, </t>
  </si>
  <si>
    <t xml:space="preserve">por cuanto se observó que:
• Algunos propietarios de vehículos se registran ó aparecen registrados dos y tres veces, con diferentes números de identificación y distintos números de placas de vehículos ; 
• En otros casos se duplica el número de las placas con números de identificación diferente .
</t>
  </si>
  <si>
    <t>Las deficiencias en la información que registra el sistema, generó que el Ministerio de Transporte efectuara pagos por mayor valor al establecido en la Resolución 4160 de 2008, a algunos propietarios  que postularon sus vehículos de transporte de carga, para ser desintegrados y obtener el reconocimiento económico, los cuales ascienden a $37.5 millones. En consecuencia se determina una presunta falta disciplinaria por el incumplimiento al numeral 3 del artículo 4 de la Ley 734 de 2002 y una presunta connotación fiscal en la cuantía establecida.</t>
  </si>
  <si>
    <t xml:space="preserve">Vigencias expiradas
En el análisis efectuado al sistema de información para el seguimiento y control del proceso de desintegración, se observó que se presentaron algunos casos  en los que el pago del 90% del reconocimiento económico por desintegración física de los vehículos de carga, se efectuó en la vigencia 2009, quedando como reserva presupuestal el restante 10% para ser cancelado con presupuesto del año 2010, sin embargo, los propietarios de los vehículos no allegaron la documentación requerida durante esta última vigencia ,  
</t>
  </si>
  <si>
    <t>debido a la falta de seguimiento efectivo a cada proceso</t>
  </si>
  <si>
    <t xml:space="preserve">lo cual generó que no se contara con el presupuesto para cancelar dichos valores por presentar vigencias expiradas. </t>
  </si>
  <si>
    <t xml:space="preserve">Relación propietarios
</t>
  </si>
  <si>
    <t>CDP de traslado</t>
  </si>
  <si>
    <t>Oficio de solicitud</t>
  </si>
  <si>
    <t>Subdirección Administrativa y Financiera - Grupo Pagaduría</t>
  </si>
  <si>
    <t xml:space="preserve">Graves deficiencias de planeación por parte del Ministerio de Transporte al momento de definir los requerimientos u objetivos que se buscaban con la implementación del programa PVR. En otras palabras, la entidad acepta que parte de las actividades del componente 1, consistentes en la elaboración de Normas y Manuales ya existían y se encontraban formalmente adoptadas por el propio Ministerio antes de la suscripción del contrato 1963/OC-CO y otras no se realizarán </t>
  </si>
  <si>
    <t>Se incrementa notoriamente el riesgo de incumplimiento de lo estipulado en el Contrato de Préstamo 1963/OC-CO, anexo único numeral 2.07; Manual de Operaciones, numeral 2.2.1 y resolución MT-000755 del 12/03/07, articulo 1, numeral 2.</t>
  </si>
  <si>
    <t>Contrato</t>
  </si>
  <si>
    <t xml:space="preserve">Dirección de Infraestructura </t>
  </si>
  <si>
    <t xml:space="preserve">Componente 2: Apoyo grupo de trabajo. A) La CGR no evidenció la planificación y mucho menos la implementación de algún tipo de actividades o programas que garanticen la transferencia del conocimiento adquirido hasta el momento, por el actual grupo de profesionales contratados, hacia los funcionarios de planta del Ministerio de Transporte con el evidente objetivo de preservarlo, para dar continuidad a las funciones propias del MT que sustentan el desarrollo del programa PVR.  .B) De acuerdo a lo evidenciado hasta el momento, se ha mantenido el mismo número de profesionales en el Grupo PVR aún cuando la cantidad de actividades a ser desarrolladas con ocasión del PVR varía en el tiempo. Es decir, a medida que se van consiguiendo los objetivos trazados, la cantidad de actividades a desarrollar disminuye y, por ende, la cantidad de recurso humano involucrado. Presuntamente se incumple lo dispuesto en el Manual de Operaciones, numeral 2.2.2, párrafo 3. </t>
  </si>
  <si>
    <t>De no adoptar las medidas correctivas pertinentes, se incrementa notablemente el riesgo de que no se de continuidad a lo implantado hasta el momento con ocasión del programa PVR y, eventualmente, a un bajo impacto de las actividades adelantadas con estos recursos con probables implicaciones  futuras de perjuicio al erario</t>
  </si>
  <si>
    <t>Capacitaciones</t>
  </si>
  <si>
    <t xml:space="preserve">Componente 3: Sistema de Gestión Vial Departamental. A) La CGR no evidenció, de parte del grupo PVR o el Ministerio de Transporte, gestión en procura de desarrollar normatividad tendiente a obligar el uso del Sistema implementado con el programa PVR. Es decir, la obligación de mantenerlo debidamente actualizado de manera  que cumpla con el propósito para el cual fue creado. Si bien es cierto que la Ley 1228 de 2008, en su artículo 10, crea el  –SINC-, la CGR no evidencia documento soporte legal que vincule de manera formal la información del PVR con el SINC. Así mismo, el Ministerio de Transporte, como ente rector del Sector y administrador del SINC no ha hecho gestión para exigir la actualización oportuna de la información del PVR. B)  De acuerdo con la información oficial presentada por el Ministerio de Transporte en el documento denominado “Informe de progreso y seguimiento a 31/12/10” se han aprobado 21 planes viales y tres se encuentran en elaboración. Para nueve departamentos (30%) ni siquiera se han iniciado actividades. Esta circunstancia pone en riesgo la “integralidad” del programa PVR, afectándose negativamente los objetivos inicialmente propuestos en el Contrato de Préstamo 1963/OC-CO, anexo, numeral 2.09; Manual de Operaciones, numeral 2.2.3 y resolución MT-000755 del 12/03/07, articulo 1, numeral 3. C) En el citado “Informe de progreso y seguimiento a 31/12/10” se evidencia que los departamentos para los cuales no se ha iniciado la elaboración de Planes Viales Departamentales son: Amazonas, Caquetá, Cesar, Chocó Guainía, Guaviare, Magdalena, San Andrés y Vaupés. Se evidencia que precisamente corresponden a los de menor capacidad institucional para adelantar este tipo de labores, Departamentos para los cuales presuntamente se debió dar especial atención en desarrollo del programa PVR.  </t>
  </si>
  <si>
    <t>Esta circunstancia pone en riesgo la “integralidad” del programa PVR, afectándose negativamente los objetivos inicialmente propuestos en el Contrato de Préstamo 1963/OC-CO, anexo, numeral 2.09; Manual de Operaciones, numeral 2.2.3 y resolución MT-000755 del 12/03/07, articulo 1, numeral 3</t>
  </si>
  <si>
    <t>Entregar por parte de PVR, mediante acta a la Dirección de Infraestructura el acceso a la información del SIGVIAL.
Enviar comunicaciones por parte de PVR a los Departamentos a fin de favorecer que mantengan actualizada la información del SIGVIAL.
A los Departamentos del Valle del Cauca y Putumayo ya les fueron aprobados sus PVD. Se mantiene el apoyo para la terminación y aprobación del PVD del Vichada.
Se reiterará a los Departamentos que no han elaborado sus PVD, la invitación a la elaboración de los mismos.</t>
  </si>
  <si>
    <t>Mantener la capacitación del  manejo de la Plataforma de actualización de la información SIGVial.
Tener a 2011, 3 nuevos PVD aprobados.
Informar nuevamente sobre el PVD a departamentos que no se han vinculado.</t>
  </si>
  <si>
    <t>Efectuar comunicaciones a los Gobiernos Departamentales para estimular el uso del SIGVial y su actualización.</t>
  </si>
  <si>
    <t xml:space="preserve">Comunicaciones </t>
  </si>
  <si>
    <t>Aprobar de 3 Planes Viales Departamentales.</t>
  </si>
  <si>
    <t>PVD</t>
  </si>
  <si>
    <t>Esta circunstancia pone en riesgo la “integralidad” del programa PVR, afectándose negativamente los objetivos inicialmente propuestos en el Contrato de Préstamo 1963/OC-CO, anexo, numeral 2.10; Manual de Operaciones, numeral 2.2.4 y resolución MT-000755 del 12/03/07, articulo 1.</t>
  </si>
  <si>
    <t>Efectuar visita a 20 departamentos</t>
  </si>
  <si>
    <t>Visitas</t>
  </si>
  <si>
    <t xml:space="preserve"> Avance Programa PVR. El Contrato de Préstamo 1963/OC-CO por U$12.000.000  suscrito el 30/04/2008 con el BID tiene como objeto el desarrollo del programa Plan Vial Regional –PVR-  con un plazo de cuatro años  para la realización de los desembolsos. De acuerdo con la información oficial presentada por el Ministerio de Transporte en el documento denominado “Control de desembolsos y aportes locales”, a 31/12/10 se han ejecutado US$7.240.332 equivalentes al 60% del costo del programa. En tiempo, a 31/12/10 habría transcurrido el 69% del tiempo para la implementación del programa. En su respuesta , la entidad argumenta que “… La ley 996 establece restricciones en el tiempo para adelantar procesos contractuales especialmente con los entes territoriales (…) por ejemplo desde el 11 de noviembre de 2009 y hasta la segunda vuelta electoral (junio 2010) no era viable adelantar procesos contractuales. De otra manera el Estatuto Orgánico del Presupuesto y la ley 819 de 2003 imponen restricciones para la utilización del mecanismo de vigencias futuras en el último año de gobierno, es decir que de enero a agosto de 2010 no era viable este mecanismo y de septiembre a diciembre no es tiempo suficiente para un trámite mediante este mecanismo presupuestal” . Los argumentos expuestos justifican algunos posibles retrasos en determinadas actividades del grupo PVR durante parte de la vigencia 2010. Sin embargo, debe considerarse que las actividades del citado grupo vienen desde comienzos de 2008; que las restricciones mencionadas eran previsibles y que varios de los objetivos y  metas del programa PVR no dependen de contratación diferente a la de los Consultores del grupo</t>
  </si>
  <si>
    <t>En estas circunstancias, la CGR evidencia que existe el riesgo de que no se cumplan a cabalidad los objetivos inicialmente previstos con la implementación del programa PVR presuntamente por la existencia de debilidades en la gestión que ha realizado el grupo PVR hasta el momento</t>
  </si>
  <si>
    <t xml:space="preserve">Efectuar la solicitud del trámite presentado. </t>
  </si>
  <si>
    <r>
      <t>Comunicación</t>
    </r>
    <r>
      <rPr>
        <sz val="9.5"/>
        <color indexed="10"/>
        <rFont val="Arial"/>
        <family val="2"/>
      </rPr>
      <t xml:space="preserve">   </t>
    </r>
  </si>
  <si>
    <t xml:space="preserve"> Informes de progreso y seguimiento. La clausula 4.07 del Contrato de Préstamo 1963/OC-CO obliga la presentación de informes periódicos y establece los requisitos mínimos de contenido. Revisados los correspondientes a la vigencia 2010 y considerando que éstos son los únicos “informes de gestión” que elabora el grupo PVR y con el objetivo de tener informes integrales sujetos a revisión no sólo del BID, sino también por parte de la CGR, la propia Entidad, los demás entes involucrados o interesados y de cualquier ciudadano del común; la Comisión de Auditoría evidencia las siguientes presuntas debilidades: A)No se presenta información financiera que detalle los recursos ejecutados acumulados por componente a la fecha de corte.B)No se detallan los objetivos, metas y/o actividades inicialmente propuestas con el programa, tampoco el correspondiente cronograma de implementación del proyecto PVR con sus avances reales a la fecha de corte. C)Tabla 2, literal A. Indicadores. No se presenta la meta inicial (32 departamentos), el grado de avance. D) Tabla 2, literal B, componente 1, Indicadores 1 y 2. Los resultados reportados no reflejan el avance real conforme a los objetivos inicialmente propuestos (ver hallazgos identificados para los Componentes 1 y 2), tampoco se exponen las circunstancias que impiden o justifican la no cobertura total. E) Tabla 2, literal B, componente 3, Indicadores 1, 2 y 3 y componente 4, indicador 1. La meta inicial de cobertura no puede ser cero. Los resultados reportados no reflejan el avance real conforme a los objetivos inicialmente propuestos (ver hallazgos identificados para los Componentes 1 y 2), tampoco se exponen las circunstancias que impiden o justifican la no cobertura total.</t>
  </si>
  <si>
    <t>Los Informes de Gestión del grupo PVR no muestran de manera integral la realidad de la ejecución del proyecto PVR. La CGR evidencia que existe el riesgo de que no se cumplan a cabalidad los objetivos inicialmente previstos con la implementación del programa PVR presuntamente por la existencia de debilidades en la gestión que ha realizado el grupo PVR hasta el momento</t>
  </si>
  <si>
    <t>Hallazgo No. 29 Sistema de Gestión de Calidad. Mediante resolución No 3600/2006, modificada por la resolución No 1229/2008, el Ministerio de Transporte adopta su Sistema de Gestión de Calidad (SGC). En lo que concierne al grupo de trabajo PVR creado mediante resolución 755/2007, el equipo auditor evidencia que no se consideró en el SGC, en consecuencia, no se tienen procesos que representen  todas las funciones que le fueron conferidas (en el Mapa de Procesos, la Ficha Técnica del Macro Proceso, la Caracterización y Seguimiento del Proceso, la Matriz de Comunicaciones, Matriz de Criterios de Inspección y el Tablero de Indicadores). Además de lo anterior, a nivel de procedimientos no se tienen determinados procedimientos específicos, documentación y caracterización de los mismos, riesgos ni controles asociados. Cabe resaltar que parte de las actividades que adelanta actualmente el grupo PVR tendrán carácter permanente (Por ejemplo, la administración del sistema SIGVIAL y el apoyo que brinda, en lo de su competencia, el Ministerio a los entes territoriales). En consecuencia, se evidencia un cumplimiento parcial de las disposiciones señaladas la Ley 872/2003 específicamente en lo que respecta al ya mencionado Grupo Interno de Trabajo. Manifiesta la entidad en su respuesta que “En el Sistema de Gestión de Calidad de Ministerio de Transporte no se ha incluido un proceso para Plan Vial Regional ya que es un proyecto temporal que se ha contratado hasta el 2012 y nuestro Sistema tiene un enfoque basado en procesos más no en funciones o actividades”. Lo anterior no desvirtúa el hallazgo debido a que las actividades que ejecuta el grupo PVR ya tienen carácter permanente: el sistema SIGVIAL viene siendo administrado desde 2008 y las actividades de apoyo que brinda son obligaciones legales permanentes del Ministerio de Transporte como ente rector del Sector.</t>
  </si>
  <si>
    <t>Se incumple lo establecido mediante resolución No 3600/2006, modificada por la resolución No 1229/2008 por las cuales el Ministerio de Transporte adopta su Sistema de Gestión de Calidad (SGC).</t>
  </si>
  <si>
    <t>Complementar el Sistema de Gestión de Calidad, con los procedimientos del Programa PLAN VIAL REGIONAL</t>
  </si>
  <si>
    <t xml:space="preserve">Dirección de Infraestructura. 
</t>
  </si>
  <si>
    <t>Oficialización de procedimiento</t>
  </si>
  <si>
    <t>Oficina de Planeación</t>
  </si>
  <si>
    <t>Plan Indicativo 2010. El Plan indicativo no presenta los productos obtenidos en desarrollo del componente 1 (desarrollo de manuales y normas). De otra parte, aunque se califican con avance del 100% en la vigencia 2010, los resultados obtenidos para los productos de los componentes 2, 3 y 4, en el Plan Indicativo no se presenta el grado de cumplimiento real acumulado en desarrollo del programa PVR conforme a las metas inicialmente propuestas. El programa PVR tiene metas medibles y términos de implantación definidos en cuatro años; al no contar con herramientas que muestren avances acumulados se impide su utilización como instrumento gerencial. Se imposibilita a la administración el objetivo de conocer de manera integral el estado de avance del programa para  tomar las decisiones acertadas en tiempos reales, basado en información oportuna y de calidad con el ánimo de establecer correctivos oportunamente; todo en procura de dar cumplimiento a las funciones conferidas legalmente al Ministerio</t>
  </si>
  <si>
    <t>Probable Inoportunidad y/o deficiencia en la toma de decisiones e implementación de acciones correctivas tendientes a la mejora continua de los procesos que se desarrollan con ocasión del programa PVR.</t>
  </si>
  <si>
    <t xml:space="preserve">Dirección de Infraestructura
Oficina Asesora de Planeación </t>
  </si>
  <si>
    <t xml:space="preserve">Ambientes de operación.
En el componente Sistema de gestión vial departamental del programa PVR se dispone la elaboración de un sistema de información. Atendiendo esta disposición, el  grupo PVR desarrolló un aplicativo con el propósito de cargar la información entregada por las firmas consultoras responsables del levantamiento del inventario vial en cada uno de los 29 departamentos que se acogieron al programa. El proceso de levantamiento de inventarios se inició a finales de 2007 tomando siete (7) departamentos como piloto y se culminó en 2010. A medida que el Ministerio recibía el inventario, éste se cargaba en el aplicativo y se entregaba formalmente al respectivo Departamento, instalando el software en un equipo de la Gobernación.
</t>
  </si>
  <si>
    <t>Duplicidad de esfuerzos, mayor inversión de recursos, falta de unicidad en los datos del inventario así como dificultad en el seguimiento por parte del Ministerio.</t>
  </si>
  <si>
    <t xml:space="preserve">Alcance sistema de información PVR.
El documento CONPES 3481/07 define en su anexo 3 el alcance para el sistema de información en cuanto a la base de datos y el aplicativo. Para el aplicativo se establece la generación de mapas temáticos georeferenciados; consulta de inventario fílmico por tramo inventariado; evaluación técnica y económica de múltiples alternativas; definición multianual del alcance y costo de las intervenciones optimas; recomendaciones de pavimentación en tramos en afirmado y tierra frente a la evaluación de crecimiento de tráfico anual y  valoración de los beneficios esperados por la implementación de una intervención. En la revisión realizada al aplicativo SIGVIAL, implementado por el grupo PVR del Ministerio, se establece que este aplicativo no ofrece las funcionalidades requeridas en el alcance.
</t>
  </si>
  <si>
    <t>El documento CONPES 3481/07 define en su anexo 3 el alcance para el sistema de información en cuanto a la base de datos y el aplicativo.</t>
  </si>
  <si>
    <t>Incumplimiento del alcance determinado en el documento CONPES, el aplicativo no ofrece las funcionalidades requeridas.</t>
  </si>
  <si>
    <t xml:space="preserve">Actualización del SIGVial con el vínculo a lo pertinente y disponible en los Planes Viales Departamentales </t>
  </si>
  <si>
    <t xml:space="preserve">Registros fílmicos y  Plan de intervención y Programa de inversiones para los 20 planes viales departamentales
</t>
  </si>
  <si>
    <t xml:space="preserve">Componente fluvial. 
Si bien en el CONPES 3480 - 23 de julio de 2007, en concordancia con el artículo 50 de la ley 1151 de 2007 , se consigna que los recursos de la línea de crédito con la Banca Multilateral incluirán diferentes actividades que realizarán los gobiernos departamentales en la infraestructura de transporte a su cargo, específicamente en la red vial y/o fluvial; se observa que el Ministerio no tuvo en cuenta, en la fase de levantamiento de inventarios, estas consideraciones frente al componente fluvial en aquellos  departamentos que usan esta alternativa de transporte. En el mapa presentado en el aplicativo SIGVIAL, sólo se presentan los ríos principales sin proveer información adicional sobre éstos.   
</t>
  </si>
  <si>
    <t xml:space="preserve">No se cuenta con información inventariada de la red fluvial para los departamentos que usan esta alternativa de transporte.
</t>
  </si>
  <si>
    <t>Integrar el componente fluvial a los PVD conforme lo decidan los Gobiernos Departamentales</t>
  </si>
  <si>
    <t xml:space="preserve">Metodología de desarrollo. 
En la documentación revisada no se encontraron soportes en cuanto a la aplicación de una metodología para el desarrollo e implementación del sistema de información SIGVIAL como tampoco un cronograma formal para este propósito, lo que impide el control y seguimiento por parte del Ministerio al cumplimiento del alcance del Sistema planteado en el anexo C del CONPES 3481 del  23 de julio de 2007. En este sentido se observa que el Ministerio no ha adoptado una metodología formal para el desarrollo de los sistemas de información en cumplimiento de lo establecido en el numeral 5.6.4 del documento de políticas de seguridad vigente a la fecha, lo que impacta en la calidad del software desarrollado, la interoperabilidad entre los diferentes sistemas y el cumplimiento de los objetivos para los que fueron concebidos.  
</t>
  </si>
  <si>
    <t>Para el desarrollo e implementación del sistema de información SIGVIAL no se aplicó una metodología formal ni se aprobó un cronograma, incumpliendo las políticas de seguridad del MT.</t>
  </si>
  <si>
    <t xml:space="preserve">
Impacto en la calidad del software desarrollado, la interoperabilidad entre los diferentes sistemas y el cumplimiento de los objetivos para los que fue concebidos.  </t>
  </si>
  <si>
    <t xml:space="preserve">Aplicar una metodología bajo la coordinación del Grupo de Sistemas del Ministerio de Transporte, a propósito de cumplir con la transferencia de tecnología. </t>
  </si>
  <si>
    <t>Entrega</t>
  </si>
  <si>
    <t xml:space="preserve">Documentación SIGVIAL. 
Se evidencia la inexistencia de documentación técnica y de usuario final para el aplicativo SIGVIAL y la base de datos asociada a éste. Ante la solicitud de la CGR de esta documentación, el Ministerio envía varios documentos del modelo de clases UML, diagramas de secuencia y modelo Entidad Relación, correspondientes a un sistema diferente al SIGVIAL como se comprueba en los atributos, fechas de creación / modificación de las clases y fechas de creación / modificación de los archivos, que en la mayoría de casos corresponden al año 2006, cuando aun no se había iniciado el programa PVR . La capacitación brindada a los usuarios de las gobernaciones se basó en vídeos diseñados por el grupo PVR sin entregarse documentación del aplicativo. Es de resaltar que en los contratos de consultoría para el desarrollo de este sistema, el Ministerio no estableció obligaciones al consultor en cuanto a la documentación. De otra parte, no se han adelantado procesos de transferencia de conocimiento técnico a los funcionarios del grupo de Informática del Ministerio.
</t>
  </si>
  <si>
    <t>El MT no cuenta con documentación técnica del aplicativo SIGVIAL</t>
  </si>
  <si>
    <t>Riesgos en cuanto a la continuidad y disponibilidad de la información soportada por el sistema SIGVIAL, a partir de 2010 la labor de administración y actualización de este sistema, actualmente a cargo del  grupo PVR, será asumida por el personal de planta de la Entidad.</t>
  </si>
  <si>
    <t>Modelo entidad- relación - Manual del usuario - Manual de instalación</t>
  </si>
  <si>
    <t xml:space="preserve">No se ha cargado la totalidad de información de los inventarios viales en el aplicativo SIGVIAL. La que ya fue cargada presenta inconsistencias. </t>
  </si>
  <si>
    <t>Ajustar  el SIGVial para que contenga toda la información del inventario vial.</t>
  </si>
  <si>
    <t>Tener disponible la información existente en el SIGVial para que pueda ser utilizado en la toma de decisiones por parte de los Gobiernos Departamentales</t>
  </si>
  <si>
    <t>Inclusión de la información</t>
  </si>
  <si>
    <t xml:space="preserve">Soporte SIGVIAL en el cumplimiento de metas.
En las metas planteadas para el PVR se enuncia “ii) contar con un correcto inventario y caracterización de la Red Vial Departamental (Red Secundaria), que será actualizado constantemente” y “v) fortalecer las capacidades técnicas y de regulación del Ministerio de Transporte, para poder brindar acompañamiento a las Entidades Territoriales en la implementación y desarrollo de la gestión vial sobre la red a su cargo; se observa que estas metas no se han alcanzado máxime cuando el sistema de información diseñado para soportar la información de los inventarios de la red vial  departamental no provee la totalidad de la información necesaria en el cumplimiento de las metas planteadas y adicionalmente se evidenció que hasta el momento no se ha realizado actualización alguna por parte de los departamentos a la información inventariada.
</t>
  </si>
  <si>
    <t>El aplicativo desarrollado no soporta el cumplimiento de las metas planteadas.
Los departamentos no  han realizado actualizaciones de la  información posteriores a la  entrega del inventario inicial.</t>
  </si>
  <si>
    <t>Incumplimiento de las metas planteadas.</t>
  </si>
  <si>
    <t xml:space="preserve">Integración SIGVIAL – SINC. 
Desde finales del año 2009  se han adelantado reuniones entre el grupo PVR y el grupo del IGAC  encargado de la implementación del Sistema Integrado Nacional de Carreteras (SINC), con el propósito de evaluar la integración SIGVIAL – SINC y hacer la entrega, por parte del PVR,  de la información correspondiente a la red vial departamental. Durante las verificaciones adelantadas por la CGR se observó que en el grupo PVR no hay suficiente claridad sobre el resultado de este proceso; por otro lado, de acuerdo con la información entregada por el Ministerio, el SINC no ha entrado formalmente en operación. Estas situaciones evidencian debilidades en la comunicación y coordinación entre los dos grupos y  restan claridad a las directrices por parte del Ministerio en cuanto a la operación de estos sistemas complementarios. .
</t>
  </si>
  <si>
    <t>Debilidades en la comunicación y coordinación entre los dos grupos encargados de integrar la información del PVR al SINC.</t>
  </si>
  <si>
    <t>En el grupo PVR no hay suficiente claridad sobre el resultado del  proceso de integración de los sistemas. 
Falta claridad en las directrices del Ministerio en para la operación de estos sistemas complementarios.</t>
  </si>
  <si>
    <t xml:space="preserve">Mejorar la comunicación entre el SINC y SIGVial </t>
  </si>
  <si>
    <t>Unidad Coordinadora Transporte Masivo</t>
  </si>
  <si>
    <t xml:space="preserve"> Probable Inoportunidad y/o deficiencia en la toma de decisiones e implementación de acciones correctivas tendientes a la mejora continua de los procesos que con relación a los SETP  desarrolla el Ministerio de Transporte,</t>
  </si>
  <si>
    <t>Expedición de la Resolución</t>
  </si>
  <si>
    <t>Viceministerio de Transporte</t>
  </si>
  <si>
    <t>Elaborar Plan Indicativo y Acción año 2012</t>
  </si>
  <si>
    <t>Solicitar el apoyo de  Entidades que por competencia puedan apoyar la gestión del MT.</t>
  </si>
  <si>
    <t>Reportes de mayoristas FSSG
El Grupo de Ingresos y Cartera de la Subdirección Administrativa y Financiera,  no cuenta en su totalidad con la información de recaudo por sobretasa  y lo correspondiente al fondo de subsidio,</t>
  </si>
  <si>
    <t xml:space="preserve"> por cuanto se observa que algunos mayoristas no envían el reporte de la totalidad de las declaraciones de los ingresos ; razón por la cual se elaboran y se causan las cuentas por cobrar a 31 de diciembre de 2010, sin incluir estos valores y sin que los  departamentos cancelen dichas sumas.  Además, se observa que se presentan diferencias en lo registrado como cartera a 31 de diciembre de 2010, con lo efectivamente adeudado por los departamentos. </t>
  </si>
  <si>
    <t xml:space="preserve">Lo anterior genera incertidumbre de lo efectivamente adeudado por los departamentos
</t>
  </si>
  <si>
    <t>Mejorar la oportunidad en el recibo de información de los Mayoristas</t>
  </si>
  <si>
    <t>Oficiar al Ministerio de Minas solicitando información de mayoristas autorizados</t>
  </si>
  <si>
    <t>Oficiar a mayoristas sobre la oportunidad en la presentación de los informes según reporte del Ministerio de Minas</t>
  </si>
  <si>
    <t>Implementar una matriz de control de reportes de mayoristas</t>
  </si>
  <si>
    <t>Matriz</t>
  </si>
  <si>
    <t>Cuadro de control</t>
  </si>
  <si>
    <t>Resolución ajustada</t>
  </si>
  <si>
    <t xml:space="preserve"> Envió para cobro coactivo Aseguradoras 
El Grupo de Ingresos y Cartera de la Subdirección Administrativa y Financiera envían de manera tardía los expedientes que conforman los documentos para el cobro por jurisdicción coactiva, de las aseguradoras o bancos que expidieron las pólizas de seguros o garantías bancarias , como garantía del proceso de desintegración de vehículos de carga, por cuanto se determinó que durante la vigencia 2010, se enviaron resoluciones de cobro  de los años 2008 y 2009. 
</t>
  </si>
  <si>
    <t xml:space="preserve">Lo anterior se genera incumplimiento a lo estipulado en el artículo decimocuarto del artículo 5 del Capítulo II de la Resolución 1154 del 2009, con relación al envío a cobro coactivo a los dos meses de no efectuarse el pago y extemporaneidad en el ingreso de los dineros por estos conceptos. </t>
  </si>
  <si>
    <t xml:space="preserve">Formulación de Indicadores -DT Valle-
Se presenta debilidades en los indicadores de gestión tanto en los presentados en el plan indicativo como en el sistema de gestión de calidad, </t>
  </si>
  <si>
    <t xml:space="preserve">evidenciado en la mala formulación, falta de oportunidad y confiabilidad de la información, lo que va en contra de lo establecido en la Ley 489 de 1998 y la Ley 872 de 2003,  aspecto  que afecta la medición de la Gestión y resultados de la entidad, a causa de  la  falta de una aplicación  técnica en la formulación (unidad de medida) o aplicación de los indicadores de gestión de calidad y plan indicativo. </t>
  </si>
  <si>
    <t>Lo anterior, limita la medición de las variables de eficiencia, resultado y de impacto que faciliten el seguimiento por parte de los usuarios de la información</t>
  </si>
  <si>
    <t>Unificar la unidad de medida de los indicadores del Plan Indicativo de la D.T. Valle, con lo registrado en el sistema de Gestión de Calidad
Reportar adecuadamente los indicadores.</t>
  </si>
  <si>
    <t>Obtener confiabilidad en el reporte de los indicadores.</t>
  </si>
  <si>
    <t>Plan Indicativo ajustado</t>
  </si>
  <si>
    <t>Dirección de Transporte y Tránsito.
Dirección Territorial Valle.
Oficina Asesora de Planeación.</t>
  </si>
  <si>
    <t xml:space="preserve">Valoración del Riesgo
Este componente presenta un nivel de riesgo medio. En la Dirección de Transporte y Tránsito se materializaron para algunos procesos los riesgos valorados en el mapa, dado que los controles establecidos no fueron efectivos; además el Ministerio no cuenta con mecanismos y herramientas para ser aplicados en caso de ocurrencia de riesgos.
Algunos de los riesgos valorados en algunos procesos se elaboraron de manera general y no se consideraron en el  Sistema de Gestión de Calidad de la entidad, algunas de las actividades realizadas , ni para todas las funciones que le fueron conferidas .                                                </t>
  </si>
  <si>
    <t xml:space="preserve">por deficiencias en el sistema de control interno, </t>
  </si>
  <si>
    <t xml:space="preserve"> ocurrencia de los riesgos.</t>
  </si>
  <si>
    <t>Dirección de Transporte y Tránsito.
Oficina Asesora de Planeación
Oficina de Control Interno.</t>
  </si>
  <si>
    <t xml:space="preserve">Actividades de Control:
Este componente presenta un nivel de riesgo medio, por cuanto la entidad, a 31 de diciembre de 2010, no contaba con manuales de operación que definiera los procedimientos para las áreas contable, administrativa y financiera. No se encuentran diseñados indicadores de efectividad para los procesos que corresponden al área misional de la entidad, 
Se observó en los informes trimestrales que emite la oficina de planeación, que al  finalizar el cuarto trimestre de 2010, algunas metas descritas en el Plan Indicativo no se cumplieron en el 100%.
</t>
  </si>
  <si>
    <t>no permitan evidenciar y priorizar los riesgos, para implementar acciones inmediatas.</t>
  </si>
  <si>
    <t>Se efectuarán auditorias internas de calidad, para determinar los ajustes que se deban efectuar a los indicadores  área misional</t>
  </si>
  <si>
    <t>Detectar deficiencias de los indicadores establecidos en los procesos misionales</t>
  </si>
  <si>
    <t xml:space="preserve">Deficiencias en el manejo de archivo -DT Bolívar-
El archivo de la Dirección Territorial Bolívar no está organizado como lo establece la Ley 594 de 2000. 
</t>
  </si>
  <si>
    <t xml:space="preserve">A la fecha, un año después de cumplido el término para llevar a cabo la acción correctiva, la Dirección Territorial aún no cuenta con un archivo confiable de sus operaciones, debidamente organizado y clasificado. </t>
  </si>
  <si>
    <t>Por lo anterior se presentan dificultades en el análisis de los documentos soportes para la justificación y comprobación de las operaciones relacionadas con  los procesos llevados a cabo en esta Dirección Territorial, evidenciándose deficiencias en el sistema de control interno.</t>
  </si>
  <si>
    <t>Ordenar el archivo de la D. T. Bolívar</t>
  </si>
  <si>
    <t>Tabla de retención documental.</t>
  </si>
  <si>
    <t>Dirección Territorial Bolívar</t>
  </si>
  <si>
    <t>referente a:
• Recomendar pautas para la complementación y mejoramiento permanente del Sistema de control Interno,
• Estudiar y revisar la evaluación del cumplimiento de las metas y objetivos del organismo o entidad, dentro de los planes y políticas sectoriales y recomendar los correctivos necesarios.
• Revisar el estado de ejecución de los objetivos, políticas, planes, metas y funciones que corresponden a cada una de las dependencias del organismo o entidad.
• Coordinar con las dependencias del organismo el mejor cumplimiento de sus funciones y actividades, entre otras.</t>
  </si>
  <si>
    <t xml:space="preserve">no se observó que se cumplan en su totalidad las funciones establecidas en el artículo 5 del Decreto  1826 de 1994 y el parágrafo del artículo segundo de la Resolución 848 de 2010
</t>
  </si>
  <si>
    <t>Dar cumplimiento al Artículo 5 del Decreto  1826 de 1994</t>
  </si>
  <si>
    <t>Por comité, se incluirá por lo menos una de las funciones contenidas en el Artículo 5 del Decreto  1826 de 1994.</t>
  </si>
  <si>
    <t>Seguimiento Programas en Infraestructura 
No obstante, que la Dirección de Infraestructura efectúa seguimiento a la ejecución de algunos proyectos de las entidades adscritas al Ministerio y se emiten informes ejecutivos al respecto,</t>
  </si>
  <si>
    <t xml:space="preserve"> no se evidencia la implementación de acciones tendientes a evaluar de manera integral y permanente todos y cada uno de los programas que en materia de infraestructura se desarrollan en el sector transporte, 
</t>
  </si>
  <si>
    <t>con el fin de que sirvan de soporte para la evaluación de las políticas que se emiten y la toma de decisiones de manera oportuna.</t>
  </si>
  <si>
    <t>Subdirección de Talento Humano</t>
  </si>
  <si>
    <t xml:space="preserve">Incumplimiento de los requisitos por parte del contratista (Disciplinario-fiscal)
Revisado el Contrato 016 del 27 de enero de 2010, se observó que el contratista no cumple con el perfil exigido para la labor a ejecutar, en consecuencia no se cumplen los requisitos necesarios para la validez del contrato.
</t>
  </si>
  <si>
    <t xml:space="preserve">En el documento proferido por el Ministerio para justificar el contrato de prestación de servicios , se informa que “… Teniendo en cuenta que la coordinadora del grupo de administración de personal da constancia que luego de ser revisada la base de datos de los profesionales con el título de Economista, no se encontró que alguno de ellos acredite Especialización y la experiencia general mínima de diez (10) años, se requiere contratar a la economista Carmen Cecilia Morales Moncada,…” (Resaltado fuera de texto)
Sin embargo, al revisar la información allegada por la contratista , no se encuentra que acredite la especialización exigida como requisito adicional a la experiencia, lo que genera que presuntamente se vulnere los siguientes preceptos legales: Acreditar los requisitos exigidos por la ley para la posesión y el desempeño del cargo  y nombrar o elegir, para el desempeño de cargos públicos, personas que no reúnan los requisitos constitucionales, legales o reglamentarios, o darles posesión a sabiendas de tal situación . 
</t>
  </si>
  <si>
    <t>Además, teniendo en cuenta que no se cumplen los requisitos de validez para la suscripción del contrato, los cuales son elemento necesario para soportar el correspondiente pago, en principio, se genera un daño patrimonial al Estado, derivada de la gestión fiscal ineficiente , inicialmente se  cuantifica en $54.9 millones.</t>
  </si>
  <si>
    <t>Comunicación</t>
  </si>
  <si>
    <t xml:space="preserve">Cuenta efectivo
A 31 de diciembre de 2010 el saldo de la cuenta Depósitos en instituciones financieras  presenta sobrestimación en $170 millones, por nota debito pendiente de registrar  correspondiente a la cuenta corriente 026-11561-8 recaudos especies venales de Davivienda red Bancafe y subestimación en $53.5 millones, por comprobante de egreso repetido en la cuenta corriente 080-00340-5 recaudos especiales del Banco Popular, </t>
  </si>
  <si>
    <t xml:space="preserve">lo anterior de acuerdo con las partidas conciliatorias, </t>
  </si>
  <si>
    <t xml:space="preserve">situación que afecta los ingresos y gastos.
</t>
  </si>
  <si>
    <t>Adoptar los procedimientos de control y registro de las partidas débito y crédito presentadas en las cuentas corrientes de la entidad, de acuerdo con las condiciones pactadas en los diferentes Convenios suscritos con los Bancos.</t>
  </si>
  <si>
    <t>Registro de Comprobantes de Egreso e Ingreso</t>
  </si>
  <si>
    <t xml:space="preserve">Deudores
La cuenta Deudores presenta incertidumbre en $30.999 millones, correspondiente a cartera con más de 365 días de mora,  por concepto de:   especies venales,  cobros coactivos, subsidio de la sobretasa a la gasolina, cuotas partes pensionales, indemnizaciones, uso vial fluvial y  reposición vehicular, situación que afecta el Patrimonio – Capital fiscal. 
</t>
  </si>
  <si>
    <t xml:space="preserve">Evidenciando debilidades en la  gestión de recaudo, </t>
  </si>
  <si>
    <t>lo que trae como consecuencia que esta cartera se encuentre en riesgo potencial de convertirse en no recuperable. 
El 66.5% de esta cifra está representada en una obligación por $20.609 millones a cargo de la firma Dragacol S.A-en liquidación, a cuyos propietarios no se les ha hecho estudio de solvencia tal como lo exige la CGN, generando incertidumbre sobre su recuperación.  
Igual situación de incertidumbre se presenta en el saldo de $10.390 millones, que tampoco tiene un análisis técnico de antigüedad que permita reflejar razonablemente los derechos ciertos del Ministerio.
Adicionalmente presenta sobreestimación en $447.9 millones, por valores pagados en la vigencia 2010 por las aseguradoras por concepto de reposición vehicular, pero que no fueron registrados</t>
  </si>
  <si>
    <t>Subdirección Administrativa y Financiera - Grupo de Contabilidad</t>
  </si>
  <si>
    <t xml:space="preserve">Valorizaciones 
El saldo de las cuenta valorizaciones –terrenos, edificaciones, presenta incertidumbre, </t>
  </si>
  <si>
    <t xml:space="preserve">debido a que no se realizaron los avalúos  de algunos predios que ascienden aproximadamente a $57.354 millones, de acuerdo con principios y normas técnicas de contabilidad pública, con incidencia en el Patrimonio – Capital fiscal. 
Además se encuentra sobrestimada en $ 842 millones, debido a que se registro el total del  avalúo comercial del terreno del inmueble denominado Lote MZ 13 UD Alfredo Bateman calle 26 # 50-80 INT 3 de Bogotá y no la diferencia entre el avalúo y el valor histórico registrado.
</t>
  </si>
  <si>
    <t>sobreestimación de la cuenta.</t>
  </si>
  <si>
    <t xml:space="preserve">Realizar los avalúos de los bienes inmuebles propiedad del Ministerio Transporte.  </t>
  </si>
  <si>
    <t>Actualizar el avalúo de 31 predios.</t>
  </si>
  <si>
    <t>Registro contable</t>
  </si>
  <si>
    <t xml:space="preserve">Pasivos Estimados
Provisión para pensiones se presenta incertidumbre en $1.903 millones,
</t>
  </si>
  <si>
    <t>Adelantar gestión a nivel directivo a través de la Secretaría General ante el Ministerio de Hacienda para que se emita el cálculo con corte a diciembre de 2009, dadas las reiteradas solicitudes escritas sin resultado positivo.</t>
  </si>
  <si>
    <t>Realizar reunión entre las Subdirecciones Administrativa y Financiera y del Talento Humano con el fin de definir el origen y el monto a que se refiere el pasivo.</t>
  </si>
  <si>
    <t>Acta</t>
  </si>
  <si>
    <t>Subdirección Administrativa y Financiera
Subdirección de Talento Humano</t>
  </si>
  <si>
    <t xml:space="preserve">Ajuste ejercicios anteriores
A 31 de diciembre de 2010 se registró $6.171 millones  y $ 162 millones como ajuste  a los ingresos  y gastos de ejercicios anteriores, </t>
  </si>
  <si>
    <t xml:space="preserve">lo que evidencia que existen  debilidades de control en el  proceso de registro de ingresos  y gastos </t>
  </si>
  <si>
    <t xml:space="preserve">que afectan el resultado del ejercicio por: desafectación de ingresos causados especialmente en el proceso de reposición vehicular 
</t>
  </si>
  <si>
    <t>Correo electrónico</t>
  </si>
  <si>
    <t xml:space="preserve">Asignación de funciones PVR- SINC.
La Ley 1228/08  en su artículo 10 dispone la implementación, por parte del Ministerio de Transporte, del Sistema Integrado Nacional de Carreteras- SINC confiriendo para su conformación un plazo de 2 años a partir de la vigencia de la ley. Se define como un sistema público de información único nacional que debe incluir la información de la totalidad de carreteras a cargo de la Nación, de los Departamentos, los Municipios y los Distritos Especiales y que conformarán el inventario nacional de carreteras; con el propósito de su implementación el Ministerio suscribió el convenio 139/2009 con el IGAC. Teniendo presente que el sistema SIGVIAL, desarrollado por el grupo PVR, provee la información correspondiente a la red vial departamental, se adelantaron labores para la integración de esta información al SINC. 
</t>
  </si>
  <si>
    <t>En la revisión de las actas mensuales de recibo parcial de prestación de servicios del contrato de consultoría 074/09  se observa que no obstante pertenecer al grupo PVR, al contratista le fueron asignadas tareas específicas del SINC  no relacionadas con la actividad de integración.</t>
  </si>
  <si>
    <t xml:space="preserve">Estas situaciones restan claridad frente a la destinación del recurso humano asignado a cada uno de estos proyectos. </t>
  </si>
  <si>
    <t>Regulación Sistemas de información del sector Transporte. 
El artículo 2 de la Resolución 7498 del 2 de septiembre de 2003 , establece la conformación y funciones de los diferentes grupos del Ministerio de Transporte. Se le asigna al Grupo de Informática entre sus funciones “Elaborar el plan estratégico informático del Ministerio y Sectorial” y al Grupo Actualización procedimientos, trámites y procesos sectoriales de la Oficina de Control Interno, las funciones de “Coordinar la actualización, unificación, difusión y aplicación de los manuales de procesos y procedimientos del sector” Coordinar con las Áreas de Informática del sector, la implementación de sistemas de información que permitan el registro y control de datos a nivel sectorial, como elemento del sistema de control interno y Coordinar y verificar la aplicación de controles relacionados con el manejo de los recursos, bienes y sistemas de información del sector”. Adicionalmente, se estableció la función de Gestionar el adecuado flujo de información del sector transporte bajo las directrices de COINFO al Comité de Políticas y Gestión de la Información del Ministerio, vigente hasta diciembre de  2010   y partir de esa fecha se crea el Comité de Gobierno en Línea del Ministerio de Transporte, asignándole la función de coordinar y articular la Estrategia de Gobierno en Línea en el sector Transporte.
No obstante las anteriores consideraciones, la CGR ha evidenciado que en las diferentes entidades del sector surgen iniciativas aisladas para el desarrollo de sistemas de información , presentándose duplicidad de esfuerzos, así como redundancia y posibles inconsistencias en la información reportada; adicionalmente, se presentan retrasos en la entrada en operación de los mismos y por ende aplazamientos en la percepción de los beneficios esperados,</t>
  </si>
  <si>
    <t>, impactando por un lado, en los principios de eficiencia, economía y eficacia en la gestión de los recursos públicos y por otro, en la unificación de datos  del sector y la consulta integrada para la prestación de los  servicios al ciudadano</t>
  </si>
  <si>
    <t>documento</t>
  </si>
  <si>
    <t xml:space="preserve">Acceso a recursos informáticos. 
Se identificaron casos en los que los usuarios se comunican telefónicamente para solicitar el cambio de la contraseña de acceso a los recursos informáticos por motivos de vencimiento, olvido o bloqueo de la misma. Este procedimiento es atendido telefónicamente y posteriormente registrado en la herramienta Service Desk. También se identificaron casos de solicitudes creadas en esta herramienta  para la activación de la firma digital asignada a determinado usuario, soporte que se atiende tomando control remoto del equipo del usuario que realiza la solicitud.  </t>
  </si>
  <si>
    <t>Debilidades en el cumplimiento del procedimiento.</t>
  </si>
  <si>
    <t>Las situaciones descritas generan debilidades en el control de acceso a los recursos informáticas del Ministerio e impactan en los principios de seguridad de la información.</t>
  </si>
  <si>
    <t xml:space="preserve">Responsabilidad en el uso de los recursos informáticos. 
0El Ministerio cuenta con el documento Políticas de Seguridad Informática, aprobado por el Comité de Políticas y Gestión de la Información, según acta del 18 de diciembre de 2008. En diferentes mensajes de correo electrónico enviados masivamente por el coordinador del grupo de Informática referidos a la responsabilidad en cuanto al uso de los recursos informáticos, se remite a los funcionarios al documento Políticas de Uso de Recursos Informáticos elaborado en 2006 y no al formalmente aprobado en 2008, </t>
  </si>
  <si>
    <t>Inapropiada divulgación de las reglamentaciones en materia informática a los  funcionarios</t>
  </si>
  <si>
    <t>lo cual resta claridad a las reglamentaciones que deben atender los funcionarios en materia de seguridad informática.</t>
  </si>
  <si>
    <t>PLAN DE MEJORAMIENTO VIGENCIA 2010</t>
  </si>
  <si>
    <t>En razón a que no se ha obtenido del Ministerio de Hacienda y Crédito Público el resultado final del cálculo actuarial  correspondiente a los pensionados a cargo del Ministerio de Transporte, a pesar de las reiteradas solicitudes efectuadas la entidad.</t>
  </si>
  <si>
    <t>Se solicitó al Ministerio de Minas y Energía, mediante radicado 040771 del 01/08/2011 .</t>
  </si>
  <si>
    <t>Se comunica a los mayoristas mediante radicados 20113290482181 y subsiguientes, del 27/09/2011, dando cumplimiento a la meta.</t>
  </si>
  <si>
    <t>Ya está implementada la matriz y se alimenta mensualmente.</t>
  </si>
  <si>
    <t>La Dirección de Infraestructura envió proyecto de documento CONPES al DNP.</t>
  </si>
  <si>
    <t>Se suscribió Acta el 15 de noviembre de 2011, tema: Cálculo actuarial que debe emitir el Ministerio de Hacienda y Crédito Público, sobre el pasivo pensional de este Ministerio.</t>
  </si>
  <si>
    <t>AUDITORIA ESPECIAL UNIDAD COORDINADORA DE TRANSPORTE MASIVO - PRIMER SEMESTRE 2011</t>
  </si>
  <si>
    <r>
      <t xml:space="preserve">Hallazgo No. 1. UCP - Inconsistencias en las cifras del Informe de Estado de los Proyectos Sistemas Integrados de Transporte Masivo de Colombia.  </t>
    </r>
    <r>
      <rPr>
        <sz val="10.5"/>
        <rFont val="Arial"/>
        <family val="2"/>
      </rPr>
      <t>En el segundo trimestre de la actual vigencia, se estableció que existen diferencias entre las cifras registradas como ejecución presupuestal reportadas por los Entes Gestores en el Informe de Estado de los Proyectos - Sistemas Integrados de Transporte Masivo de Colombia y los saldos de los valores relacionados en el Estado de Inversión Acumulada Consolidado.
Se observa que el presupuesto ejecutado establece los desembolsos acumulados realizados al Proyecto de los SITM por los conceptos de Aportes nación y Entes Territoriales, en donde las cifras relacionadas no guardan correspondencia entre sí, con las entradas de efectivo del E.I.A., y las relacionadas en el Informe Estado de los Proyectos de los Sistemas Integrados de Transporte Masivo de Colombia, en donde el valor de las diferencias presentadas por cada fuente de recursos suman un total de 2,028 billones de pesos.</t>
    </r>
  </si>
  <si>
    <t>Se determinó, según respuesta entregada por al UCP de los SITM que las diferencias reflejadas, se originan a que las cifras registradas en el Estado de Inversión Acumulada se presenta a precios corrientes y las reportadas en el Estado de Proyectos Sistemas Integrados de Transporte Masivo de Colombia a valores constantes, por tal motivo no son comparables.
Lo expuesto, si bien es cierto permite establecer la lógica de las diferencias presentadas entre el Estado de Proyectos Sistemas Integrados de Transporte masivo de Colombia y el E.I.A. Consolidado,  Igualmente no da una clara explicación de la falta de homogeneidad de los valores registrados,</t>
  </si>
  <si>
    <t xml:space="preserve"> Lo que conlleva a que se genere incertidumbre en la presentación de las cifras oficiales del proyecto de los SITM porque se omiten las características cualitativas de la información  contable pública determinadas en los numerales 105 Objetividad y 106 Verificabilidad, aunado a la distorsión de los porcentajes de avance presentados en el cumplimiento que se establece con base al indicador  de ejecución de los recursos, teniendo en cuenta la importancia de la fuente de la cual es tomada, para producir éstos informes y de los usuarios hacia los cuales va dirigida dicha información, teniendo en cuenta la cuantía de los recursos invertidos y la magnitud de las obras realizadas.</t>
  </si>
  <si>
    <r>
      <t xml:space="preserve">Hallazgo No. 2. UCP -Diferencias entre las cifras reportadas como Inversión del E.I.A.,  contra las reflejadas en el Balance de Prueba Consolidado. </t>
    </r>
    <r>
      <rPr>
        <sz val="10.5"/>
        <rFont val="Arial"/>
        <family val="2"/>
      </rPr>
      <t xml:space="preserve">Revisados los saldos de las cifras del E.I.A., contra las reflejadas en el Balance de Prueba Consolido por la UCP de los SITM a 30 de junio de 2011, se estableció que para el componente 20 Desarrollo de los SITM de las Ciudades Participantes, subcomponente 07 Espacio Público del E.I.A., se presenta un saldo menor de $734,6 millones de pesos, con respecto a la inversión reflejada en el Balance de Prueba Consolidado.  </t>
    </r>
  </si>
  <si>
    <t xml:space="preserve">Diferencia que se origina a fallas generadas por el software financiero Helisa de la Unidad Coordinadora, situación revelada en las notas explicativas a 30 de junio de 2011 y a la fecha de se esta realizando la revisión y ajuste en el aplicativo.  </t>
  </si>
  <si>
    <t>Lo que permite establecer una debilidad de control relacionada con la no detección y mitigación oportuna de riesgos relacionada al procesamiento electrónico de datos como un evento inesperado que trasciende la información contable reflejada en los Informes Financieros Consolidados.</t>
  </si>
  <si>
    <t>Revisión de las cifras que generan la inconsistencia</t>
  </si>
  <si>
    <r>
      <t xml:space="preserve">Hallazgo No. 5. Metrolínea. Incertidumbre en la determinación de Pasivos Estimados y provisiones, por omisión en la Revelación Demandas y Litigios a favor y en contra de la Entidad. </t>
    </r>
    <r>
      <rPr>
        <sz val="10.5"/>
        <rFont val="Arial"/>
        <family val="2"/>
      </rPr>
      <t xml:space="preserve">El capítulo V de la Resolución No. 356 de 2007 por medio de la cual se adopta el Manual de Procedimientos del Régimen de Contabilidad Pública, establece el reconocimiento que debe darse de los derechos y obligaciones que puedan llegar a afectar la estructura financiera de la entidad, de igual manera contemplan el reconocimiento de pasivos estimados y su correspondiente provisión.
No obstante la regulación existente, Metrolínea S.A. refleja en sus cuentas de control como responsabilidades contingentes $48,447 millones en Litigios y Mecanismos Alternativos de solución de conflictos; sin embargo, no se evidencia que la entidad adelante el procedimiento de evaluación del riesgo sobre esas obligaciones, lo cual impide establecer la probabilidad de la contingencia, para el reconocimiento del pasivo estimado y su debida provisión.  Así mismo se evidencia que el reconocimiento de derechos contingentes originados por demandas interpuestas por la entidad en contra de terceros, no se encuentran revelados adecuadamente en las cuentas de orden deudoras Derechos Contingentes Litigios y Demandas -8120-, conforme lo establece el manual de procedimientos contables.
</t>
    </r>
  </si>
  <si>
    <t>Esta situación se origina por debilidades en los mecanismos de control y monitoreo para la correcta y oportuna aplicación del Régimen de Contabilidad Pública</t>
  </si>
  <si>
    <t>Lo cual genera incertidumbre en la determinación de pasivos estimados y provisiones, en cuantía indeterminada, afectando la razonabilidad de la información financiera reflejada, en balance de prueba del ente gestor, a junio 30 de 2011.</t>
  </si>
  <si>
    <t>La situación se presentó por deficiencias de control a los saldos de los reportes Fiduciarios y aplicación de políticas bancarias no concertadas previamente por parte del contratista.</t>
  </si>
  <si>
    <t>Lo que genera información inconsistente.</t>
  </si>
  <si>
    <r>
      <t xml:space="preserve">Hallazgo No. 10, Metrolínea. Riesgo de contraer obligaciones sin la debida disponibilidad por la Reutilización  recursos de Retegarantía. </t>
    </r>
    <r>
      <rPr>
        <sz val="10.5"/>
        <rFont val="Arial"/>
        <family val="2"/>
      </rPr>
      <t>El Manual Financiero para Entes Gestores actualizado a noviembre de 2010, dispone la utilización de los recursos situados por retención de garantías, y señala en el numeral 2,4,1,8 : Causación:</t>
    </r>
    <r>
      <rPr>
        <i/>
        <sz val="10.5"/>
        <rFont val="Arial"/>
        <family val="2"/>
      </rPr>
      <t xml:space="preserve"> "Teniendo en cuenta que los recursos disponibles en las cuentas de las Fiduciarias por concepto de la Retención de Garantía, no tiene el carácter de obligación sino hasta cuando el contratista entregue la obra a total satisfacción y se liquide el contrato correspondiente, </t>
    </r>
    <r>
      <rPr>
        <i/>
        <u/>
        <sz val="10.5"/>
        <rFont val="Arial"/>
        <family val="2"/>
      </rPr>
      <t>estos recursos continúan siendo fondos disponibles del proyecto...</t>
    </r>
    <r>
      <rPr>
        <sz val="10.5"/>
        <rFont val="Arial"/>
        <family val="2"/>
      </rPr>
      <t>", mediante esta regulación el ministerio de Transporte a través de la Unidad Coordinadora del Proyecto desconoce las disposiciones constitucionales, y las normas generales establecidas por el BIRF, al disponer la reutilización de recursos que previamente han sido comprometidos y ejecutados en su integridad, y que al pertenecer a un tercero hacen parte de una garantía contractual. (subraya fuera del texto).</t>
    </r>
  </si>
  <si>
    <t xml:space="preserve">Esta situación se origina por debilidades en la correcta y oportuna aplicación del Estatuto Orgánico del Presupuesto al Sistema de Gestión Financiera del Proyecto, </t>
  </si>
  <si>
    <t>Lo cual genera información financiera inexacta, hecho que afecta el adecuado cumplimiento de los principios de la gestión administrativa y su eficacia, y a su vez genera riesgo de contraer obligaciones sin la debida disponibilidad de recursos.</t>
  </si>
  <si>
    <t>Concepto</t>
  </si>
  <si>
    <r>
      <t>Hallazgo No. 11. Metrolínea. Incorporación de recursos al Presupuesto de la Entidad.</t>
    </r>
    <r>
      <rPr>
        <sz val="10.5"/>
        <rFont val="Arial"/>
        <family val="2"/>
      </rPr>
      <t xml:space="preserve"> El artículo 345 de la Constitución Política reza:" </t>
    </r>
    <r>
      <rPr>
        <i/>
        <sz val="10.5"/>
        <rFont val="Arial"/>
        <family val="2"/>
      </rPr>
      <t>En tiempo de paz no se podrá percibir contribución o impuesto que no figure en el presupuesto de rentas, ni hacer erogación con cargo al tesoro que no se halle incluida en el de gastos...</t>
    </r>
    <r>
      <rPr>
        <sz val="10.5"/>
        <rFont val="Arial"/>
        <family val="2"/>
      </rPr>
      <t>" no obstante lo anterior, al verificar la ejecución presupuestal del Proyecto a Junio de 2011 se evidencia que la entidad registra como recaudo desde el 23 de junio, en Ingresos no Tributarios 120203902009 -Pólizas de cumplimiento- por $1,077 millones , y en le rubro 12020739 -Reintegro pólizas de Seguros- por $390 millones, lo cual asciende a la suma de $1,467 millones que no fueron incorporados al presupuesto de ingresos.</t>
    </r>
  </si>
  <si>
    <t>Situación originada por deficiencias en el sistema de control interno de la entidad y debilidades en los mecanismos  de control para la correcta aplicación de las normas presupuestales.</t>
  </si>
  <si>
    <t>Hecho que impide disponer de estos recursos oportunamente para atender los compromiso del proyecto.</t>
  </si>
  <si>
    <r>
      <t>Hallazgo No. 12. Metrolínea. Legalización Ejecución de Contratos, sin los amparos correspondientes.</t>
    </r>
    <r>
      <rPr>
        <sz val="10.5"/>
        <rFont val="Arial"/>
        <family val="2"/>
      </rPr>
      <t xml:space="preserve"> En desarrollo del procedimiento de evaluación presupuestal, que condujo al examen del proceso de legalización del Contrato de obra No.057 de 2009, se evidenció que en la suscripción del contrato modificatorio No. 6, el contratista incumplió la obligación de mantener vigente las garantías de </t>
    </r>
    <r>
      <rPr>
        <i/>
        <sz val="10.5"/>
        <rFont val="Arial"/>
        <family val="2"/>
      </rPr>
      <t>Cumplimiento y Correcto Manejo e Inversión del Anticipo</t>
    </r>
    <r>
      <rPr>
        <sz val="10.5"/>
        <rFont val="Arial"/>
        <family val="2"/>
      </rPr>
      <t>; a raíz de este incumplimiento, la Entidad hizo efectiva las garantías bancarias de cumplimiento No. 051-89-061 por $1,077 millones y de anticipo No. T000305 por $390.042.255; no obstante lo anterior, expidió el 2 de junio de 2011 constancia de legalización del contrato que permitió al contratista continuar la ejecución del contrato sin los amparos correspondientes a estos riesgos.</t>
    </r>
  </si>
  <si>
    <t xml:space="preserve">Lo anterior denota debilidades en la dirección y manejo de la actividad contractual y apoyo jurídico, </t>
  </si>
  <si>
    <t>Situación que expone a un alto riesgo los recursos invertidos en el proyecto, al quedar sin amparo las obligaciones derivadas de contrato, infringiendo así el deber de protección de los recursos públicos, hecho que puede configurarse en una presunta connotación disciplinaria.</t>
  </si>
  <si>
    <r>
      <t xml:space="preserve">Hallazgo No. 13, Transcaribe. Estado Proceso de Multas. </t>
    </r>
    <r>
      <rPr>
        <sz val="10.5"/>
        <rFont val="Arial"/>
        <family val="2"/>
      </rPr>
      <t xml:space="preserve">En el análisis y verificación de los proceso de multas impuestas, en trámites y terminadas, por parte del Ente Gestor a los Contratistas,  se observó que existen multas impuestas y registradas contablemente por Transcaribe S.A. por un valor total de $2.402 millones, de las cuales $423 millones corresponden al Tramo 2,  que está en firme, $1.430 millones del Tramo 4, que están en firme y $633 millones del tramo 6A que están en firme.  De lo anterior se evidencia que a 30 de junio de 2011, se encuentran multas  por descontar a los contratistas, estas multas se encuentran contabilizadas por la suma de $2,402 millones </t>
    </r>
  </si>
  <si>
    <t>Lo anterior debido a que las gestiones realizadas para descontar los valores de las multas en firme, no han sido efectivas.</t>
  </si>
  <si>
    <t>Lo que genera demoras en los procesos de las multas en firme y su descuento oportuno</t>
  </si>
  <si>
    <r>
      <t xml:space="preserve">Hallazgo No. 15. Transcaribe. Sistema de Control Interno de Inversión. </t>
    </r>
    <r>
      <rPr>
        <sz val="10.5"/>
        <rFont val="Arial"/>
        <family val="2"/>
      </rPr>
      <t>Se evidencia que el sistema de control interno de Transcaribe SA presenta debilidades en el seguimiento y control de la ejecución del proyecto por componentes, especialmente en la estructura y conformación de los informes, los cuales no reflejan las debilidades y recomendaciones con base a los análisis de los procesos efectuados en la parte de inversión por subcomponentes, como a falta de aplicación de programas de control y seguimiento en los distintos componentes</t>
    </r>
  </si>
  <si>
    <t>Lo anterior debido a que en la planeación y seguimiento a los procesos, no se aplican programas en la parte de inversión por subcomponentes.</t>
  </si>
  <si>
    <t>Lo que genera que se presente debilidades en los procesos y procedimientos realizados en la parte de inversión.</t>
  </si>
  <si>
    <t xml:space="preserve">Solicitar a Transcaribe un manual de control interno que contemple los mecanismos de seguimiento y control a la ejecución del proyecto </t>
  </si>
  <si>
    <t>AUDITORIA ESPECIAL UNIDAD COORDINADORA DE TRANSPORTE MASIVO - SEGUNDO SEMESTRE 2010</t>
  </si>
  <si>
    <t>Carencia, insuficiencia y/o inoportunidad en la aplicación de mecanismos de control para el eficaz cumplimiento de las funciones que en tal sentido le han sido conferidas legalmente a la Unidad Coordinadora Del Proyecto del  Ministerio.de Transporte y de aquellos requisitos pactados contractualmente con el BIRF</t>
  </si>
  <si>
    <r>
      <t>Hallazgo 6. UCP - Notas explicativas a los Informes Contables Consolidados.</t>
    </r>
    <r>
      <rPr>
        <sz val="10.5"/>
        <color indexed="8"/>
        <rFont val="Arial"/>
        <family val="2"/>
      </rPr>
      <t xml:space="preserve"> Se evidencia que la UCP, como Unidad encargada de realizar la consolidación contable y financiera de los distintos Entes Gestores ejecutores del proyecto del SITM, que son financiados con recursos del BIRF y Otros Recursos Nación, trimestralmente solicita la remisión de los informes financieros y demás anexos contables relacionados en los numerales 3.1 del Manual Financiero y 3.5 la presentación de notas explicativas de la información financiera a ser reportada. Sin embargo, se observó que esta Unidad incumplió con este requisito en los tres (3) primeros trimestres de la vigencia 2010, y sólo al finalizar el periodo contable elaboró sus notas explicativas como si se tratará de Estados Contables Básicos</t>
    </r>
    <r>
      <rPr>
        <vertAlign val="superscript"/>
        <sz val="10.5"/>
        <color indexed="8"/>
        <rFont val="Arial"/>
        <family val="2"/>
      </rPr>
      <t>[1]</t>
    </r>
    <r>
      <rPr>
        <sz val="10.5"/>
        <color indexed="8"/>
        <rFont val="Arial"/>
        <family val="2"/>
      </rPr>
      <t xml:space="preserve"> según lo dispuesto en el Capítulo II, Procedimiento para la Estructuración y Presentación de los Estados Financieros Básicos, Numeral 1 Formalidades Comunes para la Elaboración y Divulgación de los Estados Financieros Básicos del Régimen de la Contabilidad Pública. Ahora bien, como el Manual Financiero relaciona los Estados Contables que trimestralmente deben elaborar los Entes Gestores con destino a la UCP denominándolos Informes Financieros del Proyecto, se deduce entonces que no se trata de Estados Contables Básicos. Por lo tanto, estos Informes se catalogarían como Estados Contables de Carácter General, Específicos, Consolidados o Informes Contables Complementarios según la descripción que más se asemeje con la noción descrita en los numerales 377, 382, 385 y 388, respectivamente del RCP, en donde cada uno de ellos estipula que deberán estar acompañados de sus notas explicativas, porque estas forman parte integral de los mismos, y su finalidad es entre otras la de suministrar y revelar la información adicional necesaria sobre transacciones, hechos y operaciones económicas para satisfacer las necesidades particulares de ciertos usuarios</t>
    </r>
    <r>
      <rPr>
        <vertAlign val="superscript"/>
        <sz val="10.5"/>
        <color indexed="8"/>
        <rFont val="Arial"/>
        <family val="2"/>
      </rPr>
      <t>[2]</t>
    </r>
    <r>
      <rPr>
        <sz val="10.5"/>
        <color indexed="8"/>
        <rFont val="Arial"/>
        <family val="2"/>
      </rPr>
      <t xml:space="preserve"> de la información contable.(Nota: Éste hallazgo incluye también hallazgos identificados por la Gerencias Departamentales de la CGR)</t>
    </r>
  </si>
  <si>
    <t>Esta inconsistencia tiene su origen en lo reseñado anteriormente, y a la no aplicación por parte de la UCP de lo dispuesto en su Manual Financiero de adjuntar trimestralmente a sus Informes Contables Consolidados las respectivas notas explicativas</t>
  </si>
  <si>
    <t>Las inconsistencias de tipo contable que sean detectadas por la Unidad al momento de su consolidación no se capitalicen como un valor agregado inherente al desarrollo de sus funciones de monitoreo y seguimiento oportuno. Toda vez, que solo hasta el final del periodo contable es que se informan las limitaciones y deficiencias generales de tipo operativo o administrativo que inciden en el normal desarrollo del proceso contable del Proyecto y que pueden afectar la razonabilidad de las cifras por circunstancias o hechos que incluso pueden producir efectos y modificaciones significativas en el proceso de agregación contable por cambios de políticas y prácticas contables relativas a situaciones particulares de un sector económico que inciden en la información revelada a través de los Informes Financieros que le son enviados para su consolidación.</t>
  </si>
  <si>
    <t>Elaborar notas explicativas trimestrales a los informes financieros consolidados.</t>
  </si>
  <si>
    <t>Cumplir  con los requerimientos de la Contraloría General de la República.</t>
  </si>
  <si>
    <t>Notas explicativas</t>
  </si>
  <si>
    <r>
      <t xml:space="preserve">Hallazgo 8. UCP - Saldos Contrarios a su Naturaleza. </t>
    </r>
    <r>
      <rPr>
        <sz val="10.5"/>
        <color indexed="8"/>
        <rFont val="Arial"/>
        <family val="2"/>
      </rPr>
      <t>Revisados los saldos de las cuentas que componen este Informe Financiero, se estableció que las siguientes cuentas reales o principales de naturaleza crédito correspondientes al Pasivo y Patrimonio, presentaron saldos contrarios a su dinámica.  Se estableció que en el Balance de Prueba Consolidado y el mismo Balance individual del Ente Gestor – Metrolínea, la cuenta auxiliar 245301201090 Otros Recursos Ente Gestor, presentó saldo contrario a su naturaleza por valor de $871.9 millones y que revisadas sus Notas Explicativas, se determinó que no se hace referencia a dicho saldo, ni a la causa que lo originó. Por otra parte, el saldo contrario que presenta la cuenta Capital Fiscal Nación, abajo establecida, su origen conforme a la dinámica registrada en el Plan de Cuentas del Régimen de la Contabilidad Pública, establece que esta cuenta se debita por el valor de la reclasificación del déficit del ejercicio anterior, al inicio del periodo contable y se acredita con el valor de la reclasificación del excedente del ejercicio anterior, al inicio del periodo contable. Lo que significa que al final del periodo esta cuenta puede presentar un saldo contrario a su naturaleza dependiendo del resultado que arroje la cuenta 3110 Resultado del Ejercicio como consecuencia de las operaciones realizadas durante el periodo contable, en desarrollo de las funciones de su cometido estatal y que al inicio del siguiente periodo deberá reclasificarse conforme a lo establecido en la dinámica ya referenciada de sus débitos y créditos.</t>
    </r>
  </si>
  <si>
    <t xml:space="preserve">Lo observado permite establecer debilidades de Control Interno Contable en el Ente Gestor, que tienen relación directa con la los principios de revelación y hechos posteriores al cierre, los cuales tienen como fin, la presentación en los Estados Contables de evidencia adicional sobre condiciones existentes antes de la fecha de cierre, así como de la indicativa de hechos surgidos con posterioridad, y que dependiendo de su materialidad deberán ser registradas en el periodo objeto de cierre o revelada por medio de notas a los Estados Contables respectivamente, aunado a la falta de implementación efectiva de mecanismos efectivos de seguimiento y verificación de saldos contrarios a su naturaleza en cuentas auxiliares que permita establecer al final del periodo contables puntos de control en las distintas actividades claves del proceso contable </t>
  </si>
  <si>
    <t>Situación que conlleva a que se presente una subestimación del saldo de la cuenta 2453 Recursos Recibidos en Administración y sobreestime el saldo de la cuenta correlativa en el activo, presuntamente por la no reclasificación oportuna de registros de transferencias de aportes recibidos</t>
  </si>
  <si>
    <t xml:space="preserve">Cumplir con las normas contables. </t>
  </si>
  <si>
    <t>Formato</t>
  </si>
  <si>
    <r>
      <t xml:space="preserve">Seguimiento a Plan de Mejoramiento. Hallazgo No. 22, Vigencia 2009. Metrolínea. - Debilidades en el Control y Diligenciamiento Total de la Información relacionada con los Informes de Pagos de los Contratos. </t>
    </r>
    <r>
      <rPr>
        <sz val="10.5"/>
        <rFont val="Arial"/>
        <family val="2"/>
      </rPr>
      <t xml:space="preserve">Informe de Pagos de los Contratos (C- 1)Según el Manual Financiero para Entes Gestores en su numeral 3.5, los Informes de Pagos de los Contratos (C- 1) deben contemplar “el registro de cada contrato, con su número, objeto y valor Inicial, modificaciones o adiciones del contrato, registro presupuestal y fecha.…” / Verificados los reportes de cada contrato, se evidenció que el diligenciamiento de la información en algunos casos es parcial y/o se observan deficiencias en los datos suministrados respecto de los términos y cuantías de los contratos, como se puede observar varios  casos. </t>
    </r>
    <r>
      <rPr>
        <b/>
        <sz val="10.5"/>
        <rFont val="Arial"/>
        <family val="2"/>
      </rPr>
      <t>Verificación del cumplimiento y efectividad</t>
    </r>
    <r>
      <rPr>
        <sz val="10.5"/>
        <rFont val="Arial"/>
        <family val="2"/>
      </rPr>
      <t>: Realizado el seguimiento de la información correspondiente a la documentación soporte presentada por la UCP de los SITM, al Plan de mejoramiento correspondiente al primer semestre de 2010, en relación con la meta y la acción de mejoramiento establecida para el hallazgo reseñado se estableció que la misma para la UCP es efectiva y se cumplió con ocasión de la actualización del Manual Financiero. Sin embargo, nuestro seguimiento nos permite establecer que esta acción no se cumplirá conforme a lo establecido en las inconsistencias que se plantean en el hallazgo y que alusión a los Informes de pago de los Contratos (C-1). La acción de mejoramiento establecida al 31/01/2011 se encuentra en proceso dada la fecha fijada para la terminación de la meta. Se estableció que la UCP considera que con motivo de la actualización del Manual Financiero, al eliminar de este los informes de pagos de los contratos (C-1), la inconsistencia de la observación desaparece, lo cual no es cierto y completamente efectivo ya que en su momento se trataba de un requisito propio del Manual Financiero que se encontraba vigente tanto para la Unidad como para los Entes Gestores, derivado de un acuerdo y unos lineamientos establecidos con base en el contrato de empréstito y sus contratos subsidiarios. En conclusión, la meta se encuentra vencida (31/01/11), con un Avance Físico de la Ejecución de las Actividades del 100%; sin embargo, las acciones de mejoramiento propuestas fueron inefectivas y por lo tanto deben proponerse nuevas acciones con el objetivo de subsanar las deficiencias identificadas.</t>
    </r>
  </si>
  <si>
    <t>Actualización de la información de los contratos en el aplicativo Sistema de Ejecución de Planes de Adquisiciones - SEPA-  del Banco Mundial</t>
  </si>
  <si>
    <t xml:space="preserve">Mantener actualizada la información de ejecución de los recursos. </t>
  </si>
  <si>
    <t>Actualizar el Sistema de Ejecución de Planes de Adquisiciones - SEPA.</t>
  </si>
  <si>
    <t>Actualización</t>
  </si>
  <si>
    <t>Actualizar el SEPA</t>
  </si>
  <si>
    <t>Revisión</t>
  </si>
  <si>
    <t>Con Resolución 006754 del 30/12/2011 se modificó el artículo 5 de la Res. 001154 del 27/03/2009.</t>
  </si>
  <si>
    <t>Se realizó el plan de acuerdo a lo estipulado.</t>
  </si>
  <si>
    <t>La Oficina de Informática indica que el Decreto 2053 de 2003 fue derogado por el Decreto 087 de 2011. La función de elaborar el plan estratégico informático del Ministerio y Sectorial, no se encuentra establecido en el nuevo Decreto.</t>
  </si>
  <si>
    <t>El Grupo de Informática ha venido informando a través del correo electrónico el procedimiento para el acceso remoto a través de la mesa de ayuda DEXON SERVI DESK.</t>
  </si>
  <si>
    <t>Dirección de Transporte y Tránsito.</t>
  </si>
  <si>
    <t>Se implementó procedimiento definido y socializado mediante Circular 2011420028232-1 del 10 de junio de 2011 dirigida a CRC, ONAC y RUNT.</t>
  </si>
  <si>
    <t>De acuerdo a comunicación de 13/04/2012 se recibieron las 9 comunicaciones sobre el Plan Vial Departamental.</t>
  </si>
  <si>
    <t>Juan Carlos Reátiga</t>
  </si>
  <si>
    <t>María Cecilia Gómez</t>
  </si>
  <si>
    <t>SIN PLAN</t>
  </si>
  <si>
    <t>Amparo Homez Ramírez</t>
  </si>
  <si>
    <t>Germán Nuñez Ibatá</t>
  </si>
  <si>
    <t>Wilson González</t>
  </si>
  <si>
    <t>Funcionario OCI Responsable</t>
  </si>
  <si>
    <t>De acuerdo a comunicación de 27/04/2012 se recibieron 29 comunicaciones sobre capacitación sistema SIG-VIAL.</t>
  </si>
  <si>
    <t>Se evidenciaron 6 actas de las reuniones mencionadas.</t>
  </si>
  <si>
    <t>Oficina Jurídica - Grupo RUNT y Subdirección Administrativa y Financiera</t>
  </si>
  <si>
    <t>Durante el segundo semestre se efectuaron las auditorias a cada uno de los procesos de la entidad, en los cuales se efectuaron las respectivas acciones de mejora las cuales se encuentran en ejecución.</t>
  </si>
  <si>
    <t>Se ajustaron los indicadores, quedó evidenciado en el Plan Indicativo publicado el 31/01/2012.</t>
  </si>
  <si>
    <t>Mediante radicado 20123210120902, el Ministerio de Hacienda conceptúa la aprobación de los recursos asociados a retegarantía.</t>
  </si>
  <si>
    <t>Los estados financieros incluyeron las notas explicativas correspondientes.</t>
  </si>
  <si>
    <t>Se consultan las notas créditos del SIIF para identificar los consignatarios y clasificar adecuadamente los ingresos, esto se hace directamente por la página web del Ministerio de Hacienda.</t>
  </si>
  <si>
    <t>Se elaboró la cuenta de cobro 295 de 2011 por $4.552.300</t>
  </si>
  <si>
    <t>En el Ministerio mediante la Resolución 3575 del 29/08/2008 se establecieron las funciones a nivel profesional de los cargos establecidos en las Direcciones Territoriales, corrigiendo de esta manera el hallazgo planteado.</t>
  </si>
  <si>
    <r>
      <t>Hallazgo No. 1 Relación de Giros Vs Justificaciones – Entes Gestores Ciudades Participantes.</t>
    </r>
    <r>
      <rPr>
        <sz val="11"/>
        <rFont val="Arial"/>
        <family val="2"/>
      </rPr>
      <t xml:space="preserve">
Revisado la Relación de Giros Vs Justificaciones -  Entes Gestores de las Ciudades Participantes del Proyecto de los Sistemas Integrados de Transporte Masivo – SITM, a 31 de diciembre de 2011, se presentan saldos pendientes de justificar por $39.708 millones. 
</t>
    </r>
  </si>
  <si>
    <t xml:space="preserve">En Transmilenio con $34.000 millones equivalente al 85.6% , no debería presentar saldo pendiente, toda vez que existe un documento de entendimiento que le permite justificar los desembolso de los recursos por obras ya realizadas de la troncal NQS. En Metroplús, la cifra de $1.005 millones pendiente por justificar, equivalente al 2.5%, establece que el ente gestor legalizó $150 millones más de Gastos Elegibles de la Categoría 4. Metrolínea y Transcaribe presentaron $4.571 y $132 millones respectivamente que corresponden a saldos registrados en fiducia. </t>
  </si>
  <si>
    <t xml:space="preserve">Lo anterior señala inconsistencias  relacionadas a la falta de control interno de los  entes gestores como de la UMUS, al no prevenir  estas deficiencias, las cuales conlleva a que se generen presuntas irregularidades como Metroplús al legalizar gastos elegibles de una categoría con respecto a otra por una suma superior y  Metrolínea y Transcaribe a mantener saldos ociosos en las cuentas de la fiducia aunado al hecho a que el cierre del Contrato de Empréstito No. 7739-CO, vence el próximo el 31 de agosto de 2012. </t>
  </si>
  <si>
    <t xml:space="preserve">SOEs  </t>
  </si>
  <si>
    <t>UMUS</t>
  </si>
  <si>
    <r>
      <t xml:space="preserve">Hallazgo No. 2 Proceso de Consolidación Contable y Financiera Extemporánea. </t>
    </r>
    <r>
      <rPr>
        <sz val="11"/>
        <rFont val="Arial"/>
        <family val="2"/>
      </rPr>
      <t xml:space="preserve">
Se estableció que la UMUS para llevar a cabo el proceso de consolidación de la información contable y financiera del Proyecto SITM, realizó de manera extemporánea (1 de marzo de 2012) la contratación del personal asesor encargado de efectuar dicho proceso de consolidación, habida cuenta de que conforme a lo dispuesto en el Manual Financiero – Entes Gestores, literal E Informes Financieros, el cronograma de presentación de los informes financieros, establece que la fecha de presentación para el cuarto trimestre es Enero 31 (Año siguiente).</t>
    </r>
  </si>
  <si>
    <t xml:space="preserve">Debilidades de planeación y gestión para dar cumplimiento a  la presentación de los informes financieros. </t>
  </si>
  <si>
    <t xml:space="preserve">lo que evidencia falta de planeación y organización por parte de la Unidad, que consecuentemente repercute en la falta control para llevar a cabo las actividades de monitoreo, seguimiento y control a cada uno de los informes financieros remitidos por cada uno de los entes gestores de los Sistemas Integrados de Transporte Masivo, a la vez que se retarda la auditoría que se ejerce por parte de la Contraloría General de la República. 
</t>
  </si>
  <si>
    <r>
      <t xml:space="preserve">Hallazgo No. 3 Ejecución del Plan De Adquisiciones. </t>
    </r>
    <r>
      <rPr>
        <sz val="11"/>
        <rFont val="Arial"/>
        <family val="2"/>
      </rPr>
      <t xml:space="preserve">Revisada la implementación del Plan de Adquisiciones, se observó que no se ejecutaron 4 objetos correspondiente a la Categoría 2, que de acuerdo al POA,  se encontraban planeados a desarrollarse a lo largo de 2011.  
De otra parte, la ejecución del plan en cuanto a consultorías y tiquetes aéreos fue de $425,4 millones. </t>
    </r>
  </si>
  <si>
    <t>debilidades de planeación tendientes a definir claramente las necesidades de la UCP y de los entes gestores.</t>
  </si>
  <si>
    <t xml:space="preserve">No se ejecuten la totalidad de recursos destinados a la Asistencia Técnica, pese a que los entes gestores continúan presentando deficiencias en temas prediales, ambientales, de adquisiciones y contratación de obras, donde es relevante el  acompañamiento y asesoría de la UCP para la prevención y solución de las diversas problemáticas. </t>
  </si>
  <si>
    <t>Plan de adquisiciones</t>
  </si>
  <si>
    <r>
      <t xml:space="preserve">Hallazgo No. 4 Actualización del Aplicativo SEPA </t>
    </r>
    <r>
      <rPr>
        <sz val="11"/>
        <rFont val="Arial"/>
        <family val="2"/>
      </rPr>
      <t xml:space="preserve">
Al realizar una consulta al aplicativo SEPA , se observó que pese a que los planes de adquisiciones de los diferentes proyectos SITM están cargados en el sistema, no se encuentran actualizadas todas las variables.  A manera de ejemplo se puede citar que la Unidad Coordinadora no ha actualizado los pagos realizados en los contratos en la vigencia 2011. 
</t>
    </r>
  </si>
  <si>
    <t xml:space="preserve">debilidades en los mecanismos de control y en presentación de la información por parte de la UCP y de los entes gestores.. </t>
  </si>
  <si>
    <t xml:space="preserve">Lo anterior, no permite evidenciar el estado del proyecto o realizar una comparación con otra fuente de información. 
</t>
  </si>
  <si>
    <t>Comunicaciones</t>
  </si>
  <si>
    <r>
      <t xml:space="preserve">Hallazgo No. 5 Presentación de Propuestas Técnicas </t>
    </r>
    <r>
      <rPr>
        <sz val="11"/>
        <rFont val="Arial"/>
        <family val="2"/>
      </rPr>
      <t xml:space="preserve">
Las propuestas técnicas que presentan los consultores, como requisito para la celebración del contrato, son muy generales y no aportan elementos técnicos del desarrollo de la consultoría, pues en la mayoría de los numerales o componentes se observa que se está realizando una transcripción de los términos de referencia. 
</t>
    </r>
  </si>
  <si>
    <t>debilidades en los documentos que soportan la contratación.</t>
  </si>
  <si>
    <t>las propuestas no detallan o especifica el alcance u otro valor agregado que su consultoría le ofrezca al proyecto.</t>
  </si>
  <si>
    <r>
      <t xml:space="preserve">Hallazgo No. 6 Forma de Pago –mes Diciembre </t>
    </r>
    <r>
      <rPr>
        <sz val="11"/>
        <rFont val="Arial"/>
        <family val="2"/>
      </rPr>
      <t xml:space="preserve">
En los contratos de consultoría se observó que en el Numeral 4. Pagos, literal B  Remuneración-Forma de Pago se estableció que para el pago del último mes de la consultoría, se haría con la presentación antes del 10 de diciembre del cronograma de actividades ha ejecutar, que reemplaza el informe de actividades ejecutadas, requisito establecido para el pago. Con lo anterior se estaría realizando un pago por anticipado, tal como se observó en seis (6) contratos, donde los pagos mes  diciembre se realizaron entre el 12 y el 21 de diciembre de 2011, sin embargo la terminación del contrato se estableció para el 31/12/2011 y no existe justificación técnica de la premura en el pago.
</t>
    </r>
  </si>
  <si>
    <t xml:space="preserve">debilidades en la definición de los términos contractuales.  que favorecen a los consultores.  </t>
  </si>
  <si>
    <t xml:space="preserve">se corre el riesgo de presentarse incumplimientos por parte de los consultores. </t>
  </si>
  <si>
    <t>Cambio de la forma de pago  de los contratos para futuros contratos.</t>
  </si>
  <si>
    <r>
      <t xml:space="preserve">Hallazgo No. 7 Duración del Contrato </t>
    </r>
    <r>
      <rPr>
        <sz val="11"/>
        <rFont val="Arial"/>
        <family val="2"/>
      </rPr>
      <t xml:space="preserve">
Se observa que la  Unidad desde el momento de  la definición de la necesidad de la consultoría no define el plazo que necesita los servicios de los profesionales ya que en los términos de referencia  como en el contrato  establece que la duración  o el plazo del contrato será hasta el 31 de diciembre de 2011, condicionado el inicio del mismo a la firma del acta de iniciación, resultando indeterminado el plazo del contrato.
</t>
    </r>
  </si>
  <si>
    <t xml:space="preserve">En los contratos, no se establece un plazo en términos de días o  meses, siendo el plazo uno de los requisitos que debe estar presente en toda contratación, más aún en los casos donde la forma de pago de la consultoría sea la hora/laborada. 
</t>
  </si>
  <si>
    <t>incrementándose el riesgo que sea el contratista quien determine el tiempo de su consultoría y no la Unidad.</t>
  </si>
  <si>
    <t>Cumplir el requisito de determinar el plazo en términos de días o meses en los procesos de contratación.</t>
  </si>
  <si>
    <t xml:space="preserve">Contratos y términos de referencia con plazo en términos de meses. </t>
  </si>
  <si>
    <r>
      <t xml:space="preserve">Hallazgo No. 8 Evaluación de la Experiencia </t>
    </r>
    <r>
      <rPr>
        <sz val="11"/>
        <rFont val="Arial"/>
        <family val="2"/>
      </rPr>
      <t xml:space="preserve">
La Unidad Coordinadora, en el proceso de selección de consultores cuando existen al menos 3 candidatos, realiza una evaluación a través de entrevista donde realiza una valoración  de varios parámetros de desempeño y al proponente que obtiene el mayor puntaje se selecciona y se evalúa la experiencia.  
Sin embargo, en los documentos de los contratos no se encontró la realización de un comparativo de la experiencia general o especifica de todos los candidatos </t>
    </r>
  </si>
  <si>
    <t>debilidades en los mecanismos de selección de consultores por cuanto no se evalúa la experiencia de todos los proponentes.</t>
  </si>
  <si>
    <t>que le brinde mayor objetividad al proceso de selección.</t>
  </si>
  <si>
    <t>Inclusión en los formatos de evaluación de los criterios para calificar la experiencia.</t>
  </si>
  <si>
    <t>Lograr mayor objetividad en el proceso de selección.</t>
  </si>
  <si>
    <t>Formato de evaluación ajustado.</t>
  </si>
  <si>
    <t>Formato de evaluación.</t>
  </si>
  <si>
    <r>
      <t>Hallazgo No. 9 Observaciones en Contrato No. 091 de 2011</t>
    </r>
    <r>
      <rPr>
        <sz val="11"/>
        <rFont val="Arial"/>
        <family val="2"/>
      </rPr>
      <t xml:space="preserve">
En el contrato No. 091/2011 por $3,48 millones, con el objeto de dictar el seminario taller de Adquisición Predial, pese a que las Normas de Selección y Contratación de Consultores del Banco establecen que por la duración, puede ser seleccionado directamente, no se observó que la Unidad realice un análisis para establecer el valor del contrato, por cuanto en el Instructivo de Contratación de la Unidad, no contempla tarifas de honorarios para este tipo de contratación. 
De otra parte, la No objeción del Banco es de  31/08/ 2011 y la propuesta es de 1/09/2011, lo cual no es consistente. 
No se encontró la programación del seminario  y su evaluación por los asistentes, que permitiera conocer si se cumplieron los objetivos del mismo. </t>
    </r>
  </si>
  <si>
    <t>debilidades en el procedimiento de selección de consultores y en la definición del valor cuando se trate de seminarios.</t>
  </si>
  <si>
    <t>las anteriores deficiencias afectan el proceso de objetividad en la selección del consultor.</t>
  </si>
  <si>
    <t>Regular la contratación de consultores para capacitaciones.</t>
  </si>
  <si>
    <t>Instructivo ajustado.</t>
  </si>
  <si>
    <t>Instructivo.</t>
  </si>
  <si>
    <t>Generación de un formato de evaluación de la capacitación por parte de los asistentes.</t>
  </si>
  <si>
    <r>
      <t>Hallazgo No. 10 Observaciones en Contrato No. 128 de 2011</t>
    </r>
    <r>
      <rPr>
        <sz val="11"/>
        <rFont val="Arial"/>
        <family val="2"/>
      </rPr>
      <t xml:space="preserve">
En el Plan de Adquisiciones la UCP tiene contemplado la categoría 2 - Asistencia Técnica, para un especialista en geotecnia y pavimentos con un monto de $40 millones.  Sin embargo sólo hasta noviembre de 2011, realiza la contratación No. 128/2011 por $30 millones, el cual tuvo una ejecución de 68 horas, equivalentes a $7,16  millones (27.2%), dejando por ejecutar $23 millones, pese a los necesidades de acompañamiento que tienen los entes gestores con las patologías de pavimentos , diseños, seguimiento a especificaciones técnicas.</t>
    </r>
  </si>
  <si>
    <t xml:space="preserve">debilidades en la planeación y en la definición del alcance de la consultoría  </t>
  </si>
  <si>
    <t>Por tanto, se concluye que esta consultoría no cumplió con las obligaciones relacionadas en los términos de referencia como  la cobertura a todos los entes y la capacitación en la implementación del sistema de gestión de pavimentos.</t>
  </si>
  <si>
    <t>Adelantar el proceso de contratación con el plazo suficiente de ejecución del contrato.</t>
  </si>
  <si>
    <t xml:space="preserve">Contrato </t>
  </si>
  <si>
    <t>Capacitación</t>
  </si>
  <si>
    <r>
      <t>Hallazgo No. 11 Observaciones en Contrato 45 de 2011</t>
    </r>
    <r>
      <rPr>
        <sz val="11"/>
        <rFont val="Arial"/>
        <family val="2"/>
      </rPr>
      <t xml:space="preserve">
Se observa por cuanto la persona seleccionada no cumplía con el perfil  exigido en los términos de referencia, lo anterior se deduce por cuanto la evaluación de la entrevista es de fecha 7 de marzo de 2011, y el consultor seleccionado aún no tenia acreditado el titulo de especialización, pues de acuerdo a los documentos que reposan en el contrato, el titulo de especialización es de fecha 28 de marzo de 2011. Aunado a que la No Objeción del Banco fue del 8 de marzo de 2011.
</t>
    </r>
  </si>
  <si>
    <t>debilidades en la etapa de selección de esta consultoría</t>
  </si>
  <si>
    <t xml:space="preserve">Si bien el contrato se firmó el 14 de abril de 2011, lo anterior, afecta la objetividad en el proceso de selección.   </t>
  </si>
  <si>
    <t xml:space="preserve">Ajustar los requisitos para cada perfil en el manual de contratación y dar estricto cumplimiento a ellos. </t>
  </si>
  <si>
    <t>Fortalecer la objetividad en el proceso de selección.</t>
  </si>
  <si>
    <r>
      <t>Hallazgo No. 12 Observaciones en Contrato 13/2011</t>
    </r>
    <r>
      <rPr>
        <sz val="11"/>
        <rFont val="Arial"/>
        <family val="2"/>
      </rPr>
      <t xml:space="preserve">
De acuerdo a los informes mensuales de actividades presentados por la consultora, se observa que esta consultoría se centró en el apoyo a la Unidad Coordinadora y básicamente al seguimiento al Plan de Adquisiciones y de Mejoramiento y no se desarrollaron algunas de las actividades previstas en el Numeral 5. Alcance de la Consultoría de los Términos de Referencia, tales como el No 4 y 7 . Adicionalmente en los documentos del contrato, no se encontró explicación respecto de la no ejecución de estas actividades. 
</t>
    </r>
  </si>
  <si>
    <t>Incumplimiento de las actividades contempladas en el alcance de la consultoría</t>
  </si>
  <si>
    <t>Lo anterior impide realizar una evaluación objetiva de la consultoría y refleja que en los términos de referencia se establecen actividades que no necesariamente se pueden desarrollar, pese a las debilidades que aun se presentan en los entes gestores en temas contractuales o las mismas no son necesarias.</t>
  </si>
  <si>
    <t>Ajustar el informe de actividades para incluir todos los componentes de los términos de referencia de los consultores.</t>
  </si>
  <si>
    <r>
      <t>Hallazgo No. 13 Sistema de Información, Seguimiento y Evaluación de Transporte Urba</t>
    </r>
    <r>
      <rPr>
        <sz val="11"/>
        <rFont val="Arial"/>
        <family val="2"/>
      </rPr>
      <t xml:space="preserve">no.
Al realizar consulta en el Sistema de Información, Seguimiento y Evaluación de Transporte Urbano link disponible en la página Web del Ministerio de Transporte, se encontró que los indicadores definidos  están desactualizados, por cuanto algunos proyectos (entes gestores) no han registrado la información para el cálculo de los mismos, mientras que otros la presentan incompleta.  
</t>
    </r>
  </si>
  <si>
    <t>debilidades en la gestión de la información por cuanto la UCP y los entes gestores no han actualizado el Sistema de Información, Seguimiento y Evaluación de Transporte Urbano.</t>
  </si>
  <si>
    <t xml:space="preserve">Lo anterior, no permite conocer el estado actual de los proyectos, realizar un comparativo entre ciudades, establecer el impacto generado sobre la población objetivo, siendo este un requisito exigido por el Banco para la Evaluación del Proyecto. </t>
  </si>
  <si>
    <t>Mejorar el cumplimiento de los reportes.</t>
  </si>
  <si>
    <t>Recordatorios enviados</t>
  </si>
  <si>
    <r>
      <t>Hallazgo No. 14 Administración de Archivos.</t>
    </r>
    <r>
      <rPr>
        <sz val="11"/>
        <rFont val="Arial"/>
        <family val="2"/>
      </rPr>
      <t xml:space="preserve">
Se observó que en las distintas áreas e instalaciones de Transcaribe S.A., se encontró de manera dispersa y desordenada: carpetas, cajas, documentos y AZ, correspondientes al Archivo de Gestión Documental de la Organización, que no cumplen con las disposiciones relacionadas con garantizar los espacios y las instalaciones necesarias para el correcto funcionamiento de sus archivos. 
</t>
    </r>
  </si>
  <si>
    <t>Lo anteriormente expuesto, se origina en el incumplimiento de las disposiciones que en materia archivística establece la Ley 594 de 2000, artículo 11 al 16.</t>
  </si>
  <si>
    <t>circunstancias que consecuentemente pueden llevar a considerar la pérdida de información vital de su historial documental, y la presunta generación de multas y sanciones administrativas por parte del Archivo General de la Nación.</t>
  </si>
  <si>
    <t>Propender por el manejo adecuado de los archivos del proyecto.</t>
  </si>
  <si>
    <r>
      <t>Hallazgo No. 15 Administración de Riesgos.</t>
    </r>
    <r>
      <rPr>
        <sz val="11"/>
        <rFont val="Arial"/>
        <family val="2"/>
      </rPr>
      <t xml:space="preserve">
Se estableció que la Oficina de Control Interno, en su informe de gestión de la vigencia  2011, no hace alusión específica a las principales falencias y riesgos que en materia de contratación y administrativa ha presentado Transcaribe S.A., en el desarrollo y ejecución del Proyecto SITM, como de las acciones de mejora que contribuyeron a la mitigación de su impacto para la salvaguarda de los intereses del proyecto. 
</t>
    </r>
  </si>
  <si>
    <t xml:space="preserve">Hacer seguimiento a las acciones de mejoramiento </t>
  </si>
  <si>
    <t>Reuniones trimestrales de seguimiento</t>
  </si>
  <si>
    <t>Acta de Reunión</t>
  </si>
  <si>
    <r>
      <t>Hallazgo No. 16 Software Contable.</t>
    </r>
    <r>
      <rPr>
        <sz val="11"/>
        <rFont val="Arial"/>
        <family val="2"/>
      </rPr>
      <t xml:space="preserve">
El ente gestor cuenta con un software integrado contable y financiero (Sistema Integrado Ofimático) en el cual se registran todas las operaciones de Presupuesto, Tesorería y Contabilidad. Sin embargo, la respuesta que aparece en el Cuestionario de Control Interno Contable a la pregunta de si la entidad opera en una ambiente de sistema integrado de información tiene una calificación de 3, mostrando falencias en el software adquirido. 
</t>
    </r>
  </si>
  <si>
    <t>deficiencias en el software contable adquirido.</t>
  </si>
  <si>
    <t xml:space="preserve">Lo que conlleva presuntamente a que se generen riesgos de índole contable que se materializan cuando los hechos económicos, financieros, sociales y ambientales no se incluyen en el proceso contable o, habiendo sido incluidos, no cumplan con lo dispuesto en el Régimen de Contabilidad Pública, con respecto a cada una de las áreas o procesos encargados de producir o suministrar información contable.
</t>
  </si>
  <si>
    <r>
      <t>Hallazgo No. 17 Saldos Contrarios a su Naturaleza - En Cuentas del Pasivo.</t>
    </r>
    <r>
      <rPr>
        <sz val="11"/>
        <rFont val="Arial"/>
        <family val="2"/>
      </rPr>
      <t xml:space="preserve">
Se observó que en el Balance de Prueba de Metroplús, La cuenta 24010291 – Cuentas por Pagar – Proyectos de Inversión - Adquisición de Bienes y Servicios –Otros Usos – tiene un saldo con naturaleza contraria, débito, por un millón de pesos. Esto se presenta por falta de conciliación contable.
</t>
    </r>
  </si>
  <si>
    <t>Lo anteriormente expuesto se origina en debilidades del Sistema de Control Interno Contable relacionadas con la falta de monitoreo y seguimiento a las actividades del proceso contable que tienen que ver con la no depuración de cifras y oportuna conciliación de cuentas con terceros</t>
  </si>
  <si>
    <t xml:space="preserve"> que conllevan a que se genere este tipo de inconsistencias y que comporta una falta de confiabilidad en los saldos de las cuentas anteriormente referenciadas. </t>
  </si>
  <si>
    <t>comunicación</t>
  </si>
  <si>
    <r>
      <t xml:space="preserve">Hallazgo No. 18 Depuración y Conciliación de Saldos – En Cuentas del Pasivo. </t>
    </r>
    <r>
      <rPr>
        <sz val="11"/>
        <rFont val="Arial"/>
        <family val="2"/>
      </rPr>
      <t xml:space="preserve">
En el año 2008, al separar a Metroplús en dos empresas, una de funcionamiento y la otra de proyectos, se realizaron asientos en una y otra. Al cierre de la vigencia de 2011 existen diferencias, por $257 millones, en los Balances de Prueba de Metroplús (Funcionamiento) y el del Proyecto en la cuenta 2453012006 – Recursos Recibidos en Administración – Otros Aportes Ente Gestor. El de Metroplús tiene un saldo de $9.218 millones y el del Proyecto $9.475 millones. 
</t>
    </r>
  </si>
  <si>
    <t xml:space="preserve">Se presenta como resultado de la falta de conciliación y depuración de cifras que permitan establecer que toda la información revelada en los estados contables debe ser susceptible de comprobaciones y conciliaciones exhaustivas o aleatorias, internas o externas, que acrediten y confirmen su confiabilidad, relevancia y comprensibilidad, observando siempre la aplicación estricta del Régimen de Contabilidad Pública para el reconocimiento y revelación de las transacciones, hechos y operaciones realizadas por el ente público. </t>
  </si>
  <si>
    <t>Circunstancias que afectan el control y optimización de los recursos públicos, puestos bajo la administración del ente gestor en procura de una gestión pública eficiente y transparente, con el fin de revelar información contable que interprete la realidad financiera, económica, social y ambiental.</t>
  </si>
  <si>
    <r>
      <t>Hallazgo No. 19 Depuración y Conciliación de Saldos – En Cuentas de Orden por el contrario.</t>
    </r>
    <r>
      <rPr>
        <sz val="11"/>
        <rFont val="Arial"/>
        <family val="2"/>
      </rPr>
      <t xml:space="preserve">
La contrapartida de la cuenta 9355 es la 991522, pero en la primera hay un total de $429.144 millones y en la 991522 el total es de $375.573 millones, para una diferencia de $53.571 millones (Metroplús y Proyecto). Lo mismo sucede con las cuentas 9390 ($495.309) y la 991590 ($548.879 millones) generando la misma diferencia ($-53.571 millones).
</t>
    </r>
  </si>
  <si>
    <t xml:space="preserve"> lo cual se origina en debilidades del Sistema de Control Interno Contable relacionadas con la falta de monitoreo y seguimiento a las actividades del proceso contable que tienen que ver con la no depuración de cifras y oportuna conciliación de cuentas con terceros, </t>
  </si>
  <si>
    <t>que conllevan a que se genere este tipo de inconsistencias y que comporta una falta de confiabilidad en los saldos de las cuentas anteriormente referenciadas.</t>
  </si>
  <si>
    <r>
      <t>Hallazgo N° 20 Manejo Recursos Nación BIRF</t>
    </r>
    <r>
      <rPr>
        <sz val="11"/>
        <rFont val="Arial"/>
        <family val="2"/>
      </rPr>
      <t xml:space="preserve">
El Convenio de Cofinanciación, establece que los aportes que la Nación  girará a Metrolínea deberán instrumentarse de manera que el desembolso de los recursos evite que éstos permanezcan ociosos, es decir, que  se realicen siempre y cuando el desarrollo del Proyecto lo requiera, de acuerdo con lo establecido en el Conpes 3368 y en Reglas Relativas a los Aportes del Convenio de Cofinanciación donde describe: “Los recursos que aporte la Nación no podrán destinarse a financiar montos por encima de los previstos en la cláusula 2.2, ni para componentes no elegibles.  Metrolínea canceló con recursos del crédito Nación BIRF, el valor de $3.099.964.459,  debiendo ser asumidos con recursos Otras Fuentes Nación, valores reintegrados a la cuenta crédito Nación BIRF, mediante comprobante de ingreso  N° 2011000111 del 04/11/2011.</t>
    </r>
  </si>
  <si>
    <t xml:space="preserve">hecho que se presenta por falta de control en el manejo de los recursos teniendo en cuenta la destinación especifica de acuerdo con las fuentes de financiación del proyecto.
</t>
  </si>
  <si>
    <t>situación que afecta la eficiencia  de la gestión de los recursos del crédito BIRF Nación y pone en riesgo su eficacia</t>
  </si>
  <si>
    <r>
      <t>Hallazgo N° 21 Gasto No Elegible</t>
    </r>
    <r>
      <rPr>
        <sz val="11"/>
        <rFont val="Arial"/>
        <family val="2"/>
      </rPr>
      <t xml:space="preserve">
En la cláusula 3 Diferencias entre el valor estimado y el valor final del Proyecto del SITM, del Convenio de Cofinanciación  del proyecto, contempla “Los mayores valores en infraestructura que resulten de la ejecución del presente Convenio respecto a aquellos determinados en la Cláusula 2.1, así como las modificaciones, cambios y contingencias que se deriven de los diseños de ingeniería de detalle o los diseños operacionales del SITM que involucren un mayor valor del proyecto estarán en su totalidad a cargo de Bucaramanga, del Área Metropolitana y/o de Metrolínea. Sin embargo Metrolínea registra en la cuenta Nº 8915062000 Recursos Nación Birf el valor de $74.221.040, correspondiente a 13 vigas  no utilizadas en el proyecto.  
</t>
    </r>
  </si>
  <si>
    <t>situación que genera una disminución de los recursos aportados al proyecto por la Nación con fuente de financiación del BIRF, al no constituirse en obra civil como gasto elegible, que es el objeto de la financiación con recursos Nación BIRF, del convenio de cofinanciación.</t>
  </si>
  <si>
    <r>
      <t>Hallazgo N° 22 Responsabilidad Entes Territoriales</t>
    </r>
    <r>
      <rPr>
        <sz val="11"/>
        <rFont val="Arial"/>
        <family val="2"/>
      </rPr>
      <t xml:space="preserve">
En el Convenio de Cofinanciación  se estipula que "Bucaramanga, el Área Metropolitana y Metrolínea asumirán la totalidad de los riesgos y Costos Adicionales del Proyecto de acuerdo con la distribución de estos en cada una de las partes. Los costos en que asuman las partes por estos esquemas no podrán ser pagados con recursos de la Nación” y de acuerdo con el derecho de petición Nº 201112-159670 de la CGN frente al subtema reconocimiento contable de los Litigios  que expone “ … el reconocimiento contable de los litigios, demandas y laudos arbitrales en contra de METROLÍNEA  deben estar a cargo de los Municipios involucrados conforme se haya convenido y en atención a lo dispuesto en el “procedimiento contable para el reconocimiento y revelación de los procesos judiciales, laudos arbitrales sobre las cuentas bancarias”.  No obstante, se evidencia que Metrolínea no ha socializado a los Entes Territoriales, la obligación que tienen de registrar en su contabilidad, los procesos judiciales, laudos arbitrales, conciliaciones extrajudiciales y embargos decretados y ejecutados sobre las cuentas bancarias, en contra de Metrolínea, como también sobre la obligación de responder por los fallos en contra, para que tomen las medidas necesarias.
</t>
    </r>
  </si>
  <si>
    <t>hecho que se presenta por falta de comunicación entre los municipios y el Ente Gestor Metrolínea, situación que genera la posibilidad de futuros problemas financieros, por las acciones que puedan emprender los demandantes en contra del Ente Gestor.</t>
  </si>
  <si>
    <t>no se han registrado en la contabilidad de los entes territoriales los litigios y laudos arbitrales, en consecuencia aparecen como responsable Metrolínea.</t>
  </si>
  <si>
    <t>hecho que se presenta por  debilidades de control en los procedimientos que conlleva dicho proceso, situación que genera dificultades en la interpretación de la información financiera.</t>
  </si>
  <si>
    <t xml:space="preserve">No se realiza un análisis de todas las cifras consignadas en los informes financieros y no se informa sobre las limitaciones y deficiencias generales de tipo operativo o administrativo que inciden en el desarrollo del proceso contable y afecten la consistencia y razonabilidad de las cifras.  </t>
  </si>
  <si>
    <r>
      <t>Hallazgo N° 24. Variaciones en el Informe de Estado de Inversión Acumulada</t>
    </r>
    <r>
      <rPr>
        <sz val="11"/>
        <rFont val="Arial"/>
        <family val="2"/>
      </rPr>
      <t xml:space="preserve">
En el Manual Financiero se establece que la información relativa a las “Entradas en efectivo”  corresponde a los recaudos efectivos por fuentes de financiación (Nación-BIRF, Nación Otras Fuentes, Aportes Entes Territoriales) de acuerdo con los documentos de Cofinanciación. El PRESUPUESTO DE INGRESOS representa el valor total del perfil de aportes de las diferentes vigencias, para la ejecución del proyecto SITM,  determinado en el convenio de cofinanciación y sus modificaciones. Cuando en los Convenios de Cofinanciación estén definidos los valores en pesos constantes de un año de referencia, para su registro en este informe  se deben actualizar a pesos corrientes y en las notas explicativas a los Estados Financieros se debe indicar la fórmula aplicada de acuerdo al convenio   y/o los supuestos económicos  utilizados  para su actualización. En el informe presentado a la UCP Crédito  BIRF 7231-CO, adicionales  7457-CO y 7739-CO, Informes de Seguimiento Financiero Estado de Inversión Acumulada,  al realizar el comparativo de los saldos del Informe del Tercer Trimestre de 2011 frente a los Saldos del informe del Cuarto Trimestre, se presentan diferencias no justificadas.  
</t>
    </r>
  </si>
  <si>
    <t>Hecho que se presenta por falta de control en la conciliación de saldos, situación que genera desinformación e incertidumbre del valor real de los aportes del BIRF al Proyecto, registrados en el Estado de Inversión Acumulada.</t>
  </si>
  <si>
    <t>subestima el valor del crédito BIRF (columna 22 del informe Estado de Inversión acumulada)</t>
  </si>
  <si>
    <r>
      <t>Hallazgo N° 25 Registro Contable Inversión Acumulada</t>
    </r>
    <r>
      <rPr>
        <sz val="11"/>
        <rFont val="Arial"/>
        <family val="2"/>
      </rPr>
      <t xml:space="preserve">
Revisado el informe financiero denominado Balance de Prueba correspondiente al tercer y cuarto trimestre de 2011, elaborados por el Ente Gestor Megabús S.A. con destino a la Unidad Coordinadora del Proyecto del Ministerio de Transporte, se encontró que en el registro contable del valor acumulado de la ejecución del proyecto de inversión en el SITM-AMCO en la subcuenta 935502- Ingresos, no se utilizó la contrapartida en la subcuenta acreedora de control por contra 991522- Ejecución de Proyectos de Inversión, Inobservando de esta manera la dinámica contemplada en el Catalogo de Cuentas del Plan General de Contabilidad Pública y el numeral 2.4.1.29 Registro de los Aportes Acumulados del Proyecto del Manual Financiero para entes gestores de los SITM.
</t>
    </r>
  </si>
  <si>
    <t xml:space="preserve">Lo anterior se ocasiona por la falta de mecanismos de verificación y control que permitan advertir oportunamente el problema, </t>
  </si>
  <si>
    <t>lo que puede ocasionar distorsiones en la información contable que se rinde a los diferentes usuarios, afectando la característica de la confiabilidad.</t>
  </si>
  <si>
    <r>
      <t>Hallazgo No. 26 Debilidades del Sistema de Control Interno Contable.</t>
    </r>
    <r>
      <rPr>
        <sz val="11"/>
        <rFont val="Arial"/>
        <family val="2"/>
      </rPr>
      <t xml:space="preserve">
• No existe una política de control interno contable para  que el Ministerio de Transporte a través de la UMUS, opere conjuntamente con los gestores en un sistema integrado de información, que le permita prevenir y mitigar los riesgos de llevar a cabo interfases por la incompatibilidad en la utilización de software contables diferentes.  
• La información contable consolidada por la UMUS y elaborada por los gestores, no replantea la formulación de políticas de identificación, administración de los riesgos del proceso contable y sus controles. 
•  La UMUS no ha implementado una política de depuración permanente y de sostenibilidad de la información contable remitida para su consolidación. 
• Las Oficinas de Control Interno no cuentan con procedimientos para evaluar la información contable y financiera que es remitida  a la UMUS.
• El archivo de gestión documental del proceso de consolidación contable y financiera que lleva la UMUS, no tiene implementadas Tablas de Retención Documental.
</t>
    </r>
  </si>
  <si>
    <t xml:space="preserve">•  La Unidad de Movilidad Urbana Sostenible como en cada uno de los Entes Gestores relacionados con el Proyecto de los Sistemas Integrados de Transporte Masivo se presentan siguientes debilidades con respecto al Sistema del Control Interno Contable gestores.
•  El Manual Financiero en sus páginas 142 y 143 se limita a señalar el procedimiento de consolidación de la información contable de los Entes Gestores y los anexos, formatos para el trámite de las solicitudes de desembolso del Crédito BID para el proyecto de Santiago de Cali, ejemplos y Otros reportes.
• Teniendo en cuenta las observaciones presentadas por concepto de saldos contrarios a su naturaleza en cuentas del pasivo que presenta Metroplús y lo reseñado en auditoría pasadas por la CGR. 
• La UMUS no tiene implementadas Tablas de Retención Documental para el proceso de consolidación conforme a  la Ley 594/2000.
</t>
  </si>
  <si>
    <t>lo anterior afecta la   elaboración y presentación de los Informes Financieros Consolidados y de otra parte no se han detectado los riesgos del proceso de consolidación de la información financiera.</t>
  </si>
  <si>
    <t xml:space="preserve">Actualización del manual financiero. </t>
  </si>
  <si>
    <t xml:space="preserve">Manual financiero. </t>
  </si>
  <si>
    <t>Archivo financiero</t>
  </si>
  <si>
    <t>AUDITORIA ESPECIAL UNIDAD COORDINADORA DE TRANSPORTE MASIVO - SEGUNDO SEMESTRE 2011</t>
  </si>
  <si>
    <t>Al respecto, el Ministerio aduce que es necesario hacer acuerdos de medición para ello, sin embargo, a la fecha no hay evidencia de dichos acuerdos, esta obligación debía cumplirse dentro de los dos meses contados  a partir de la legalización de dicho otrosí para la primera fase y para la segunda fase  con la entrada en operación de cada registro.</t>
  </si>
  <si>
    <t xml:space="preserve">Con lo anterior, se están pretermitiendo presuntamente las obligaciones contractuales que  impone el Estatuto General de Contratación Pública en su numeral 1° del artículo  4o. del Estatuto General de  contratación (DE LOS DERECHOS Y DEBERES DE LAS ENTIDADES ESTATALES), establece que para  la consecución de los fines Estatales exigirán del contratista la ejecución  idónea y oportuna del objeto contratado, e igualmente en su  artículo 5° preceptúa las obligaciones de los contratistas. 
</t>
  </si>
  <si>
    <t>Elaboración de un Plan de Mejoramiento con la Concesión RUNT que incorpore un cronograma con las fechas de implementación de los cuatros (4) registros de la Fase II del contrato 033 de 2007.</t>
  </si>
  <si>
    <t>Plan de Mejoramiento y Cronograma</t>
  </si>
  <si>
    <t>Dirección de Transporte y Tránsito, Supervisión Contrato – Coordinación RUNT, Grupo RUNT, Concesión RUNT, Subdirección Tránsito,  Subdirección de Transporte y apoyo Oficina de Informática</t>
  </si>
  <si>
    <t>Los Otrosíes 2, 3, 4, 5, 6 y 8 del Contrato de Concesión 033 de 2007, no  evidencian la inclusión de actas suscritas por el Comité Asesor de Licitaciones y Contratos, ni de oficios provenientes del Interventor del Contrato dentro de los términos establecidos  en el Numeral 38 del capítulo 1° y numeral 9° del capítulo 2 de la Resolución 1444 de 2001. De otra parte, algunas de las actividades desarrolladas en el Contrato, fueron prorrogadas extemporáneamente, es decir cuando ya había prescrito el término para culminar su ejecución, situación que se pudo determinó en los otrosíes 3, 4, 5 y 8  de este Contrato de Concesión.</t>
  </si>
  <si>
    <t>Dirección de Transporte y Tránsito, Supervisión Contrato – Coordinación RUNT, Oficina Jurídica y Comité Licitaciones y Contratos</t>
  </si>
  <si>
    <t xml:space="preserve"> Registros  1ª etapa fase de construcción. Administrativo y Disciplinario
De acuerdo a la información suministrada por la entidad en oficio N° 20114010605951 del 24 de noviembre de 2011 suscrito por la Coordinadora del RUNT , el Registro Nacional de Infracciones de Tránsito y Transporte- RNITT -no ha sido implementado, El registro Nacional de Seguros –RNS-se ha implementado con un bajo grado de desarrollo, por lo que requiere de ajustes y validaciones, El Registro Nacional de Automotores –RNA y El Registro Nacional de Licencias de Transito-RNLT  presentan defectos en la construcción del Software,  El Registro Nacional de Conductores-RNC- está operando hace aproximadamente un año, pero necesita ajustes y validaciones que no han sido implementadas, El Registro Nacional de Centros de Enseñanza Automovilística-RNCEA- necesita ajustes para su nueva funcionalidad acordes a lo establecido en el Decreto 1500 de 2009 y  el Registro Nacional de Personas Naturales y Jurídicas  -RNPNJ- Tiene incompleta su funcionalidad; estos registros,  según la clausula tercera del contrato debían implementarse  en la primera etapa de la fase de construcción, antes de la finalización del mes 18 contado a partir de la suscripción del Acta de Inicio de Ejecución del Contrato (30/04/2009), fecha que en el otrosí 4 fue postergada para el 17 de junio de 2009 y en el Otrosí 5 para el 30 de septiembre de 2009.
</t>
  </si>
  <si>
    <t xml:space="preserve">Lo anterior, deja en evidencia la ausencia de la debida diligencia con que debe  actuar el Ministerio para exigir al contratista el cumplimiento de sus obligaciones e imponer las sanciones que de acuerdo a la Ley le son permitidas para tal fin, </t>
  </si>
  <si>
    <t>por lo cual se podría generar presuntamente las sanciones previstas en el Código Único disciplinario  Ley 734 de 2002.</t>
  </si>
  <si>
    <t>Exigir a la Concesión RUNT el cumplimiento de sus obligaciones contractuales en relación con lo estipulado en la cláusula tercera del contrato 033 de 2007, para los Registros y Funcionalidades de la Fase I.</t>
  </si>
  <si>
    <t>Subsanar los incumplimientos de la Concesión RUNT que fueron sancionados por el Ministerio de Transporte mediante la Resolución No. 5591 de 15-dic-11 en relación con los registros y funcionalidades de la Fase I del contrato 033 de 2007.</t>
  </si>
  <si>
    <t>Elaboración de un Plan de Mejoramiento con la Concesión RUNT que incorpore un cronograma con las fechas de implementación de las modificaciones e implementaciones a los Registros y Funcionalidades de la Fase I del contrato 033 de 2007.</t>
  </si>
  <si>
    <t>Dirección de Transporte y Tránsito, Supervisión Contrato – Coordinación RUNT, Grupo RUNT, Concesión RUNT, Subdirección Tránsito y Subdirección de Transporte.</t>
  </si>
  <si>
    <t>Hallazgo N° 4 Inicio de operaciones incumpliendo con las condiciones pactadas. Administrativo-Disciplinario y Fiscal
El parágrafo primero de la cláusula segunda del Contrato 033 de 2007 establece que el objeto del contrato deberá ser cumplido por el CONCESIONARIO en forma continua, ininterrumpida, oportuna, eficiente, eficaz, en un todo, conforme con los principios que orientan el ejercicio de la función pública contenidos en la Constitución Política de Colombia, artículo 209 y en el artículo 2 del Código Contencioso Administrativo y atendiendo los niveles de servicio y operación establecidos en el Anexo B Condiciones de Operación, en el Pliego de Condiciones y en el presente Contrato. 
En la cláusula tercera del Contrato de Concesión 033 de 2007 se estipula que el término de su ejecución es de 11 años y 6 meses, contados a partir de la suscripción del Acta de Inicio de Ejecución del Contrato; la tercera fase, es decir la de Operación, Actualización y Mantenimiento iniciará con el Acta de Aceptación del Sistema de Información desarrollado e implementado durante la primera etapa de la Fase de Construcción .
El Concesionario dio iniciación a la Fase de Operación, actualización y mantenimiento, el 03 de noviembre de 2009, la cual según el contrato estaba pactado en el numeral 3.3 de la cláusula tercera para iniciar con la suscripción del acta de aceptación del sistema de información, situación que fue modificada en primer término con el Otrosí 4 suscrito el 29 de  abril de 2009 según el cual empezaría el 17 de junio de 2009, posteriormente mediante Otrosí 5 del 16 de junio de 2009, se acordó su iniciación para el 1° de octubre de 2009 y con el Otrosí 6 de septiembre 30 de 2009 se determina como fecha de inicio el 7 de octubre de 2009.  
El Ministro de Transporte, mediante Circular N° 7 del 22 de octubre de 2009 “…informa que a partir del 3 de noviembre de 2009, todos los organismos de Tránsito departamentales y municipales, así como las Direcciones Territoriales en el país estarán conectados  en línea y tiempo real con el RUNT. Por esta razón, las únicas entidades financieras autorizadas por la Dirección General de Crédito Público y del Tesoro Nacional, para recaudar los derechos de Transito y Trasporte correspondientes al Ministerio de Transporte, son … “; de esta forma, sin el requisito sine qua non de la suscripción del Acta, el Concesionario dio inicio a la fase de Operación, actualización y mantenimiento y con ello empezó a recaudar el valor de las tarifas, ya que dicha Acta fue suscrita hasta el 18 de marzo de 2010, es decir 4 meses y 15 días después, lapso de tiempo en el cual se recaudaron estas tarifas de manera informal. 
Teniendo en cuenta que las Cláusulas Octava y Novena del Contrato 033 de 2007, establecen el valor del contrato y la contraprestación por la ejecución de las labores objeto del mismo, el Concesionario ha recibido un porcentaje equivalente al 80% de las tarifas por registros y expedición de certificados, así como de las demás compensaciones cedidas por el Ministerio durante la fase de Operación, Actualización y Mantenimiento del contrato; de esta manera, el Concesionario, sin el debido cumplimiento de requisitos,  percibió  desde el día 03 de noviembre de 2009 a marzo 18 de 2010, la suma de $7.820.049.555.  Lo anterior, podría contener presunto alcance fiscal en la cuantía indicada, y disciplinario, por presunto incumplimiento de las obligaciones pactadas en las cláusulas décima y numerales 3.2 y 3.3 del parágrafo de la cláusula tercera del Contrato 033 de 2007, artículo 3º, 23 y numeral 4º del artículo 32 de la Ley 80 de 1993 y artículo 35 de la Ley 734 de 2001 entre otros.</t>
  </si>
  <si>
    <t>El Concesionario, sin el debido cumplimiento de requisitos,  dio inicio a la fase de Operación, actualización y mantenimiento del RUNT</t>
  </si>
  <si>
    <t>Recepción irregular de tarifas  desde el día 03 de noviembre de 2009 a marzo 18 de 2010 por la suma de $7.820.049.555</t>
  </si>
  <si>
    <t>Procedimiento jurídico, técnico y financiero en donde se estipulen las acciones que garanticen el cumplimiento del contrato.</t>
  </si>
  <si>
    <t>Oficina Jurídica,  Concesión RUNT y Consorcio PAI-RUNT</t>
  </si>
  <si>
    <t xml:space="preserve">Incumplimiento Ley de Archivo.  Administrativo y Disciplinario.
Las carpetas que hacen parte del contrato 033 de 2007, carecen de una Guía u Hoja de Ruta  que indique el contenido de cada una de ellas describiendo genéricamente fondos documentales  con sus características fundamentales de los mismos , organismos que los originan fechas y demás , </t>
  </si>
  <si>
    <t xml:space="preserve">situación que  deja en evidencia falta de cuidado con   los documentos que hacen parte del archivo documental de la entidad 
</t>
  </si>
  <si>
    <t xml:space="preserve">y que a mas de generar dificultad en el análisis y la consulta del proceso va en contra  de lo ordenado en La Ley General de Archivo 594 de 2000, lo cual tiene una presunta incidencia disciplinaria. </t>
  </si>
  <si>
    <t>Expediente</t>
  </si>
  <si>
    <t>Oficina Jurídica, Oficina de Contratos y Coordinación Grupo RUNT</t>
  </si>
  <si>
    <t>falta de gestión para exigir el debido cumplimiento de las obligaciones del contrato</t>
  </si>
  <si>
    <t xml:space="preserve">Con esta situación, presuntamente se está incumpliendo las obligaciones contraídas en  el contrato, dado que no se evidenció justificación o soporte de este retraso. 
</t>
  </si>
  <si>
    <t>Elaboración de un proyecto para el desarrollo e implementación de una herramienta de control de gestión documental.</t>
  </si>
  <si>
    <t>proyecto</t>
  </si>
  <si>
    <t>Supervisión Contrato – Coordinación RUNT,  Concesión RUNT</t>
  </si>
  <si>
    <t>presuntamente afectan el cumplimiento del contrato y va en contra del fin para el cual fue concebido el proyecto RUNT (Ley 769 de 2002). Evidenciándose su falta de diligencia y responsabilidad en el oportuno desarrollo  del objeto contractual y por ende, en el cumplimiento de lo establecido en el Código de Tránsito.</t>
  </si>
  <si>
    <t>Exigir a la Concesión RUNT el cumplimiento de los estipulado en las cláusulas primera, segunda, tercera y cuarta del Otrosí No. 8 del Contrato 033 de 2007, en cuanto al desarrollo e implementación de los  Registros de la Fase i y II del contrato.</t>
  </si>
  <si>
    <t>Dirección de Transporte y Tránsito, Supervisión Contrato – Coordinación RUNT, Concesión RUNT, Oficina Jurídica</t>
  </si>
  <si>
    <t xml:space="preserve">Debilidades en  la aplicación de los controles diseñados a nivel central, las Direcciones Territoriales, los Organismos de Tránsito y los otros actores para    asegurar la confiabilidad, integridad, seguridad y consistencia de la información recibida  </t>
  </si>
  <si>
    <t>Impacto en la unicidad de los datos y la validez de la información almacenada en la base de datos.</t>
  </si>
  <si>
    <t>Establecer los controles necesarios a nivel central y de las funcionalidades que manejan las Direcciones Territoriales, los Organismos de Tránsito y los otros actores, para asegurar la confiabilidad, integridad, seguridad y consistencia y consistencia de la información recibida.</t>
  </si>
  <si>
    <t xml:space="preserve">Inoportuna / inadecuada ejecución de  trámites de los registros iniciales; lo certificado en las actas no corresponda con la realidad del Sistema. </t>
  </si>
  <si>
    <t>Tener todas las  funcionalidades asociadas al Registro Nacional Automotor acordes con los trámites existentes en la normatividad vigente.</t>
  </si>
  <si>
    <t>Elaboración de un Plan de Mejoramiento con la Concesión RUNT que incorpore un cronograma con las fechas de implementación de los ajustes y modificaciones necesarios para que todas las funcionalidades asociadas al RNA incluyan todos los tipos de trámites requeridos y normatividad vigentes.</t>
  </si>
  <si>
    <t>Dirección de Transporte y Tránsito, Supervisión Contrato – Coordinación RUNT, Grupo RUNT, Concesión RUNT y Subdirección Tránsito</t>
  </si>
  <si>
    <t xml:space="preserve">Medición de Niveles de Servicio. Administrativo
Para el éxito de una estrategia de tercerización de tecnología informática resulta decisivo el claro establecimiento de  los acuerdos de niveles de servicio (ANS) y su medición, que permiten controlar efectivamente las condiciones en las que opera la solución tecnológica provista.  En el caso del RUNT, estos acuerdos se plasman en el  anexo B del contrato de Concesión y se establece en la cláusula vigésima cuarta numeral 24.1.8 las multas que se causarán a cargo del Concesionario "por no prestar los servicios contratados de acuerdo con los niveles de servicio mínimos establecidos en el numeral 6.1. del Anexo B sobre Condiciones de Operación". Transcurridos dos años desde el inicio de la operación  del sistema no se ha logrado un acuerdo entre el Ministerio  y la Concesión en cuanto a la metodología de medición de los ANS, por lo que en dos oportunidades, mediante los otrosíes 6 y 8,  se ha aplazado su exigibilidad siendo el último plazo establecido el 1 de noviembre de 2010. </t>
  </si>
  <si>
    <t>El Ministerio no ha sido oportuno en la exigencia de la medición de los Acuerdos de niveles de servicio, establecidos en el Contrato de Concesión.</t>
  </si>
  <si>
    <t xml:space="preserve">Impide un monitoreo y evaluación por parte del Ministerio de las condiciones de operación del RUNT, dificultando además la identificación de acciones correctivas y la imposición de las multas establecidas contractualmente ante eventuales incumplimientos de los niveles de servicio pactados. 
</t>
  </si>
  <si>
    <t>Exigir a la Concesión RUNT el cumplimiento de sus obligaciones contractuales en relación con lo estipulado en el numeral 6.1 del Anexo B - Condiciones de Operación del contrato 033 de 2007, sobre los niveles de servicio mínimos.</t>
  </si>
  <si>
    <t>Ajustar el procedimiento para la medición de cada uno de los Acuerdos de Niveles de Servicio establecidos en el Anexo B del contrato de Concesión, impuestos por el Ministerio de Transporte mediante comunicación No. 2011-401-068151-1 de 29 de diciembre de 2011.</t>
  </si>
  <si>
    <t>Supervisión Contrato – Coordinación RUNT, Grupo RUNT, Concesión RUNT y Oficina de Informática</t>
  </si>
  <si>
    <t xml:space="preserve">Debilidades en la entrega y utilización de la herramienta Dynamic data web.   Administrativo
Contractualmente se establece que la información manejada  por el RUNT,  es propiedad del Ministerio de Transporte, por lo tanto,  debe estar disponible para su análisis en diferentes niveles de detalle, conforme a los requerimientos y necesidades de información de cada dependencia y de esta manera servir como soporte a la toma de decisiones de la Entidad. La Concesión dispone de la herramienta Dynamic Data Web, solución de inteligencia de negocio  que permite la generación de reportes detallados de los aforos y los trámites de los diferentes actores, a partir de la información almacenada en la base de datos, así como el análisis dinámico de la misma. Esta solución a la fecha se encuentra instalada y parametrizada únicamente en la Subdirección Financiera del Ministerio de Transporte  y según lo informado por la Entidad, no ha sido entregada formalmente por la Concesión si bien se realizó la capacitación en febrero de 2011, por lo tanto, no es utilizada.  </t>
  </si>
  <si>
    <t xml:space="preserve">No se evidenciaron acciones por parte del MT para exigir la entrega de la herramienta DDweb en las condiciones requeridas, pese a las necesidades de información por parte de las dependencias del Ministerio. </t>
  </si>
  <si>
    <t xml:space="preserve">Impacta en la disponibilidad de la información para el soporte de labores diarias, análisis y seguimiento del Ministerio a la operación del RUNT.
</t>
  </si>
  <si>
    <t>Realizar la instalación de la herramienta Dynamic Data Web en todas las dependencias del Ministerio de Transporte que lo requieran.</t>
  </si>
  <si>
    <t>Que el Ministerio de Transporte cuente con la herramienta de DDW en las condiciones requeridas para poder contar con la disposición de información requerida para el soporte de labores diarias, análisis y seguimiento a la operación del RUNT.</t>
  </si>
  <si>
    <t>Mesas de Trabajo con la Concesión RUNT para establecer la parametrización del DDW e instalación de la herramienta de inteligencia de negocios en las diferentes dependencias del MT que la requieran.</t>
  </si>
  <si>
    <t>Documento de entrega e instalación</t>
  </si>
  <si>
    <t xml:space="preserve">Deficiencias en el tratamiento de los campos tipo fecha en los formularios provistos en el aplicativo HQ-RUNT.  Administrativo
El RUNT debe garantizar la exactitud y veracidad de la información almacenada en su base de datos. No obstante, se observan debilidades en el tratamiento de los campos tipo fecha por cuanto en los formularios provistos en el aplicativo HQ-RUNT para el registro de inscripción del alumno al curso y de horas de enseñanza de los CEA y el cargue del resultado de la revisión técnico mecánica, el campo fecha es editable, por lo que el usuario tiene la posibilidad de digitar o seleccionar desde la herramienta calendario la fecha, en vez de ser asignada automáticamente por el sistema.   Igual situación ocurre en el campo de registro de la fecha de vigencia del Certificado de revisión técnico mecánica, el cual es editable pese a que se encuentra reglamentada la vigencia que debe tener el certificado; el sistema da la opción al usuario de digitarla o seleccionarla en vez de asignarla automáticamente.  
</t>
  </si>
  <si>
    <t>Debilidades en la etapa de diseño en cuanto a los campos tipo fecha.</t>
  </si>
  <si>
    <t xml:space="preserve">Afecta la integridad de la información y genera riesgos de manipulación de las fechas de expedición y/o vigencia de los certificados.
</t>
  </si>
  <si>
    <t>Revisar campos de fechas de las funcionalidades de CEAs y CDAs que actualmente son editables y evaluar implementación de ajustes para aquellos que sea viable asignarla automáticamente.</t>
  </si>
  <si>
    <t>Elaborar inventario de los campos de fechas que son editables en las Funcionalidades de CEAs y CDAs y evaluar cuales pueden ser asignados automáticamente por el sistema.</t>
  </si>
  <si>
    <t xml:space="preserve">Supervisión Contrato – Coordinación RUNT, Grupo RUNT, Concesión RUNT y Subdirección de Tránsito  </t>
  </si>
  <si>
    <t xml:space="preserve">Deficiencias en la validación de las categorías de licencias de conducción en los certificados expedidos por los CEA´s y CRC´s.  Administrativo
El RUNT debe facilitar la realización de trámites al ciudadano. Se observan debilidades de control en la expedición del Certificado de aptitud física, mental y de coordinación motriz frente al Certificado de Aptitud en Conducción, por cuanto  no se valida la coincidencia de la categoría de licencia para la que son expedidos, es así, que en los Organismos de Tránsito se han presentado casos de ciudadanos  a los que se le expiden los mencionados certificados para categorías diferentes ,  por lo tanto, en el momento de solicitar el trámite asociado a la Licencia de Conducción  el ciudadano debe regresar al CEA y/o CRC a pedir corrección o iniciar nuevamente el trámite en estos Centros realizando un pago adicional. </t>
  </si>
  <si>
    <t xml:space="preserve">Se genera riesgo para el ciudadano que si bien aprueba el examen de aptitud en Conducción resulte no apto  para conducir según las valoraciones médicas realizadas en el CRC.
</t>
  </si>
  <si>
    <t xml:space="preserve">Coordinación Grupo RUNT, Subdirección de Tránsito  </t>
  </si>
  <si>
    <t>Elaboración de un Plan de Mejoramiento con la Concesión RUNT que incorpore un cronograma con las fechas de implementación de los ajustes que sean requeridos para garantizar la validación solicitada.</t>
  </si>
  <si>
    <t xml:space="preserve">Coordinación Grupo RUNT, Concesión RUNT, Subdirección de Tránsito  </t>
  </si>
  <si>
    <t xml:space="preserve">Desacuerdos entre el Ministerio y la Concesión respecto a la entrega y avance de las actividades contempladas en el otrosí 8. </t>
  </si>
  <si>
    <t xml:space="preserve">Impacta el cumplimiento de los objetivos para los que fue concebido el RUNT y  plantea una posible subutilización de la infraestructura tecnológica, dimensionada inicialmente para soportar la operación de los once Registros Nacionales.
</t>
  </si>
  <si>
    <t>Dirección de Transporte y Tránsito, Supervisión Contrato – Coordinación RUNT, Grupo RUNT, Concesión RUNT, Subdirección Tránsito y Subdirección de Transporte</t>
  </si>
  <si>
    <t>Mediante otrosíes se ha aplazado el cumplimiento de esta obligación del Concesionario.</t>
  </si>
  <si>
    <t>Exigir a la Concesión RUNT el cumplimiento de sus obligaciones contractuales en relación con la obtención de las certificaciones de calidad y seguridad informática estipuladas en el contrato 033 de 2007.</t>
  </si>
  <si>
    <t>Obtención de la certificación de calidad ISO 9001 e ISO 2701 de seguridad informática</t>
  </si>
  <si>
    <t>Seguimiento al cumplimiento del cronograma establecido por la Concesión RUNT para la obtención de las certificaciones de calidad ISO 9001 y 2701 de seguridad informática.</t>
  </si>
  <si>
    <t>Certificaciones ISO 9001 y 2701</t>
  </si>
  <si>
    <t>Posible incumplimiento de las obligaciones contractuales por parte del concesionario y una supervisión ineficiente e inadecuada por parte de la Entidad, expresadas en el contrato y sus anexos correspondientes a las condiciones técnicas y tecnológicas, así mismo como a las condiciones de operación del RUNT, toda vez que se encuentra información sin depurar, incoherente y  no cumple con las características básicas de un sistema de información como son integralidad, disponibilidad, credibilidad, exactitud, coherencia, consistencia, conformidad y confiabilidad.</t>
  </si>
  <si>
    <t>Exigir a la Concesión RUNT el cumplimiento de sus obligaciones contractuales en relación con lo estipulado en el Anexo A. Condiciones Técnicas y Tecnológicas del RUNT, en el inciso 2.3.2 Portal de Trámites del contrato 033 de 2007.</t>
  </si>
  <si>
    <t>Lograr que la plataforma RUNT cumpla como mínimo con las buenas prácticas de diseño de portales informáticos contenidos en el (WCAG 1.0) Web Content Accessibility Guidelines 1.0.</t>
  </si>
  <si>
    <t>Elaboración de un Plan de Mejoramiento con la Concesión RUNT que incorpore un cronograma con las fechas de implementación de los ajustes y modificaciones requeridos para que la plataforma RUNT cumpla con las buenas prácticas de diseño de portales informáticos contenidos en el WCAG 1.0</t>
  </si>
  <si>
    <t xml:space="preserve">Debilidades en el seguimiento a la implementación y aplicación de los mecanismos de seguridad.  Administrativo. Contractualmente se establecen mecanismos que deben ser implementados y aplicados por los diferentes actores para garantizar la integridad, confidencialidad, disponibilidad y no repudiación de la información en el RUNT y el cumplimiento de la normatividad vigente para la realización de cada uno de los  trámites. En las visitas realizadas por la CGR a nivel nacional, se identificaron las siguientes situaciones que evidencian debilidades en el seguimiento a la implementación y aplicación de estos mecanismos,  generando riesgos para la operación normal del RUNT: denuncian que se puede manipular la impresora de licencias, expedición de licencias de conducción sin la presencia del ciudadano, no se tiene alternativa de contingencia frente a caídas del canal de comunicaciones, inconvenientes en el proceso de captura / validación de huella de los ciudadanos y usuarios del sistema, la capacidad de los canales de comunicación provistos por el RUNT a los OT   no es suficiente, se presentan frecuentes caídas del sistema, expedición de licencias de conducción con comparendos, se comparte usuarios y certificados digitales, la lectura del código de barras se hizo a la fotocopia de la cedula de ciudadanía, aparente pérdida de información registrada,  </t>
  </si>
  <si>
    <t>Impacto en la integridad, confidencialidad, disponibilidad y no repudiación de la información registrada, procesada y almacenada en la base de datos del RUNT. Posibles accesos no autorizados al sistema.</t>
  </si>
  <si>
    <t xml:space="preserve">Coordinación Grupo RUNT, Dirección de Transporte y Tránsito, Subdirección de Tránsito, Subdirección de Transporte, Informática   </t>
  </si>
  <si>
    <t>Pruebas en el sistema</t>
  </si>
  <si>
    <t xml:space="preserve">Coordinación Grupo RUNT, Concesión RUNT, Dirección de Transporte y Tránsito, Subdirección de Tránsito, Subdirección de Transporte, Informática   </t>
  </si>
  <si>
    <t>Debilidades en el proceso de gestión de cambios en los diferentes ambientes de operación del aplicativo: desarrollo, pruebas y producción.</t>
  </si>
  <si>
    <t>Impacto en la disponibilidad e integridad de la información para la operación diaria de los diferentes actores y la prestación del servicio a los ciudadanos.</t>
  </si>
  <si>
    <t>Exigir a la Concesión RUNT el cumplimiento de sus obligaciones contractuales en relación con el manejo de los ambientes de desarrollo, pruebas y producción, así como los niveles de responsabilidad y autorización estipulados en el contrato 033 de 2007.</t>
  </si>
  <si>
    <t>Lograr asegurar que los cambios a las aplicaciones y/o datos se realicen de manera controlada en cada uno de estos ambientes, para evitar que impacten la disponibilidad e integridad de la información para la operación de los diferentes actores y la prestación del servicios a los usuarios.</t>
  </si>
  <si>
    <t xml:space="preserve">Elaboración de un Plan de Mejoramiento con la Concesión RUNT que incorpore un cronograma con las fechas de implementación de los ajustes y modificaciones requeridos para subsanar las debilidades asociadas al proceso de gestión de cambios. </t>
  </si>
  <si>
    <t xml:space="preserve">Deficiencias en el soporte a usuarios –mesa de ayuda-.  Administrativo
En el capítulo 5 del anexo B al contrato de Concesión se establecen las características y condiciones del servicio de soporte que debe proveer el Concesionario. Los diferentes actores reiteradamente manifiestan su inconformismo frente a este servicio, en el que se presentan situaciones como: Plataforma  intermitente y  presenta  momentos de lentitud en el transcurso del día, no generación del número de tiquete ante solicitudes ya sean telefónicas o por vía correo electrónico, falta de oportunidad en la respuesta del concesionario a los tickets generados,  no se le informa al usuario las soluciones, los usuarios al no encontrar solución a través del servicio de soporte, deben comunicarse vía celular con personas determinadas para pedir ayuda a manera de favor, 
bajo nivel de conocimiento de los funcionarios de la mesa de ayuda en cuanto a los trámites y normatividad aplicable, el tiempo de solución no corresponde al establecido en el contrato, 
en ocasiones la solución provista no es adecuada para los casos reportados, reiteradamente se abren tiquetes referidos a los trámites de traslado de cuenta y traspaso, que no son solucionados oportunamente, en la herramienta  Remedy, disponible para los OT y DT, no se registra la fecha en que se resuelve la solicitud, se inhabilitan automáticamente las solicitudes sin haber sido solucionadas o se pierden las ya registradas, 
</t>
  </si>
  <si>
    <t>Impacto en la operación diaria del RUNT y la calidad del servicio prestado al ciudadano.</t>
  </si>
  <si>
    <t xml:space="preserve">Genera riesgos en cuanto a la distribución e impresión no autorizada de certificados y su expedición sin el cumplimiento de los requisitos legales, impactando en la seguridad vial ante la posibilidad de circulación de vehículos que no reúnen las condiciones técnico mecánicas establecidas.
</t>
  </si>
  <si>
    <t xml:space="preserve">Supervisión Contrato – Coordinación RUNT,  Grupo RUNT, Concesión RUNT, Subdirección de Tránsito  </t>
  </si>
  <si>
    <t xml:space="preserve">Equipo del kit básico sin el cumplimiento de especificaciones.  Administrativo.
En el numeral 3.12 del anexo A al Contrato de Concesión se especifican las características técnicas del kit básico que debió suministrar el Concesionario a las Direcciones Territoriales y a los Organismos de Tránsito, elementos que son propiedad del Ministerio de Transporte. Referente al computador personal que hace parte del kit, se especifica que el procesador debe ser tecnología Intel Pentium con velocidad de 3,2 Ghz y memoria RAM de 1 Gb. No obstante, se encontró en los equipos verificados en las visitas   y en las actas de entrega provistas por la Concesión a la CGR, que los mismos cuentan con  procesador de tecnología AMD con velocidad 2,71 Ghz y memoria RAM de 768 MB.
Así mismo se evidenció que en algunos Organismos de Tránsito  la impresora  provista por el Concesionario como parte del kit, se encuentra fuera de servicio, según lo informado por los OT,   debido al costo de los consumibles necesarios para su funcionamiento y por no contar con las características requeridas para la impresión de licencias. 
</t>
  </si>
  <si>
    <t xml:space="preserve">Impacta en la exigencia  del cumplimiento de las obligaciones a cargo del Concesionario
</t>
  </si>
  <si>
    <t>Contar con unos computadores, kits de lectores biométricos de huella, lector bidimensional de cédulas de ciudadanía, cámaras digitales, pad para firma digital e impresoras, de última tecnología, y que cuenten con el adecuado mantenimiento y soporte técnico.</t>
  </si>
  <si>
    <t xml:space="preserve">Elaboración de un Plan de Mejoramiento con la Concesión RUNT que incorpore un cronograma con las fechas de adquisición, entrega y puesta en funcionamiento de los equipos de computo, impresoras y kit básico de última tecnología, objeto del proceso de reposición de equipos establecido en el contrato 033 de 2007. </t>
  </si>
  <si>
    <t xml:space="preserve">Lector de código bidimensional.  Administrativo
Como parte del kit básico se define en el numeral 3.12 del Anexo A, el suministro por parte del Concesionario a las Direcciones Territoriales y Organismos de Tránsito, de un lector de código bidimensional. En el procedimiento para la inscripción de ciudadanos ante el RUNT, se establece la utilización de este lector para capturar la información del código de barras de la Cédula de Ciudadanía de la persona que se inscribe, con el propósito  que la información registrada en el RUNT sea la provista por la Registraduría Nacional. Para el caso de los Organismos de Tránsito visitados en Cundinamarca ,  que interactúan vía web services, se evidenció que no se emplea el lector bidimensional para la captura de la información codificada en el código de barras de la cédula de ciudadanía, a cambio de esto el funcionario digita la información en el sistema propio del OT y de esta manera es registrada en el RUNT. Esta situación evidencia la no utilización del equipo provisto y genera altos riesgos asociados al proceso de digitación al no aplicar un control automatizado para la captura de esta información, </t>
  </si>
  <si>
    <t>Deficiencias en el seguimiento a la aplicación de las condiciones técnicas, tecnológicas y de operación por parte de los OT.</t>
  </si>
  <si>
    <t>Exigir a los OT´s, DT´s y demás actores que enrolan usuarios al sistema RUNT que utilicen el lector de código bidimensional con que cuentan para capturar la información codificada en el código de barras de la cédula de ciudadanía.</t>
  </si>
  <si>
    <t>Evitar errores de digitación de la información contenida en la cédula de ciudadanía, mejorando la integridad, validez y seguridad dela información correspondiente a los usuarios en el sistema RUNT.</t>
  </si>
  <si>
    <t>Instructivo de la Concesión RUNT</t>
  </si>
  <si>
    <t>Deficiencias en el seguimiento a la aplicación de las condiciones técnicas, tecnológicas y de operación por parte de los OT, principalmente en lo relacionado con el proceso de autenticación y gestión de usuarios del sistema.</t>
  </si>
  <si>
    <t xml:space="preserve">Impacto en la  trazabilidad y auditabilidad de la acciones del usuario en el sistema y generan riesgo de accesos y/o transacciones no autorizados en la plataforma tecnológica del RUNT.
</t>
  </si>
  <si>
    <t>Elaboración de un Plan de Mejoramiento con la Concesión RUNT que incorpore un cronograma con las fechas de ajustes y modificaciones al sistema de gestión de usuarios del sistema.</t>
  </si>
  <si>
    <t xml:space="preserve">Deficiencias en el seguimiento a la aplicación de las condiciones técnicas, tecnológicas y de operación por parte de los OT.
Deficiencias en el proceso de homologación y seguimiento a la certificación de web services. 
</t>
  </si>
  <si>
    <t xml:space="preserve">Estas situaciones incrementan altamente la probabilidad de accesos no autorizados a la plataforma del RUNT y la ejecución de trámites sin las validaciones requeridas conforme a la normatividad expedida por el Ministerio.
</t>
  </si>
  <si>
    <t>Contar con un procedimiento que garanticen la interacción controlada y segura de los web service con el sistema RUNT.</t>
  </si>
  <si>
    <t xml:space="preserve">Debilidades en el sistema de comunicaciones de contingencia. Administrativo
En visitas practicadas por el grupo auditor y por las Gerencias Departamentales a los CRC, CDA, CEA, OT y DT,  se pudo evidenciar que  cuando se  inicia el proceso de  los registros al RUNT, frecuentemente se cae la página, y cuando se restablece la comunicación y se ingresa nuevamente para continuar el proceso, este queda bloqueado y no permite generar dichos registros, ni cancelar el proceso.
</t>
  </si>
  <si>
    <t xml:space="preserve">Como consecuencia de lo anterior, el usuario no recibe el servicio y según información de los operadores  del sistema, deben esperar entre 3 y 5 días para que el RUNT habilite nuevamente el registro para continuar con el proceso. Esta situación afecta en gran manera la prestación del servicio a los usuarios e impide la realización de los trámites posteriores. 
</t>
  </si>
  <si>
    <t>Corregir los errores que se produzcan en el funcionamiento de la solución tecnológica del RUNT y realizar los ajustes requeridos para que la plataforma RUNT funcione acorde con los términos previstos en el Contrato.</t>
  </si>
  <si>
    <t xml:space="preserve"> Lo anteriormente expuesto, se origina en la falta de control interno contable relacionado con la ausencia de articulación entre las dependencias (Oficina Jurídica y Contabilidad) que se relacionan con la contabilidad como proceso cliente, y omiten el compromiso de suministrar los datos que se requieren en desarrollo del proceso contable, en el tiempo oportuno y con las características necesarias, de tal modo que estos insumos sean canalizados y procesados adecuadamente, conforme a lo dispuesto en Numerales 4, 5 y 6 del Capítulo X Procedimiento Contable para el Reconocimiento y Revelación de las Responsabilidades Fiscales, </t>
  </si>
  <si>
    <t xml:space="preserve">lo que consecuentemente Representa la posibilidad de ocurrencia de riesgos, tanto internos como externos, que tienen la probabilidad de afectar o impedir el logro de información contable con las características de confiabilidad, relevancia y comprensibilidad. Los cuales se materializan cuando los hechos económicos, financieros, sociales y ambientales no se incluyan en el proceso contable o, habiendo sido incluidos, no cumplen con lo dispuesto en el Régimen de Contabilidad Pública.
</t>
  </si>
  <si>
    <t>Conciliación de multas por cobrar</t>
  </si>
  <si>
    <t>Subdirección Financiera y Administrativa y Oficina Jurídica.</t>
  </si>
  <si>
    <t>Menor valor de ingresos a favor del Ministerio de Transporte por transferencia del 35% en trámites de Organismos de Tránsito. Administrativo y Disciplinario. se observa a partir de la información obtenida de los servicios que prestan los organismos de tránsito, que las tarifas establecidas por algunos de éstos, afectan desfavorablemente las sumas transferidas al Ministerio de Transporte al no aplicarse el porcentaje del 35% sobre el valor total de la factura a cancelar por el usuario en el trámite solicitado en la cual desagregan valores por otros conceptos que forman parte del costo de la operación durante la vigencia 2010 y lo corrido del 2011.</t>
  </si>
  <si>
    <t xml:space="preserve">como consecuencia del inadecuado seguimiento y control por parte del Ministerio en la debida aplicación y cumplimiento de las normas,  a través de las dependencias que tienen sede en dichas regiones. De igual forma se dará traslado a los entes de control competentes de los organismos de tránsito involucrados en esta situación.
</t>
  </si>
  <si>
    <t xml:space="preserve">Este hecho genera una disminución de $5.365 millones en el ingreso del Ministerio por tarifas. </t>
  </si>
  <si>
    <t>Disponer de mecanismos de control efectivos para el control de los ingresos a favor del Ministerio de Transporte. Documento con cruce de información. Medidas de control adoptadas</t>
  </si>
  <si>
    <t xml:space="preserve">Actualización extemporánea de las tarifas correspondientes al Registro Único Nacional de Tránsito – RUNT.  Administrativo 
Se estableció que el ajuste o incremento de las tarifas RUNT correspondientes a los servicios concesionados para las vigencias 2010 y 2011, se realizó de manera extemporánea por parte de la Concesión RUNT, toda vez, que conforme a lo dispuesto en el numeral 9.5 subnumerales 9.5.1, 9.5.2 y 9.5.3 de la Cláusula Novena del Contrato de Concesión No. 033 de 2007, dichas tarifas debieron ser objeto de indexación, actualización o ajuste a partir del 18 de marzo de 2010 fecha en la cual se suscribió el acta de aceptación del Sistema y se inicio a la Fase de Operación, Actualización y Mantenimiento, y no a partir de la promulgación de la Resolución No. 005216 del 30 de noviembre de 2010, por medio de la cual se actualizaron las tarifas de los servicios del Registro Único Nacional de Tránsito – RUNT. </t>
  </si>
  <si>
    <t xml:space="preserve">Se estableció que la causa de lo anteriormente expuesto se derivó en que el concesionario y el Ministerio asumen que la Fase de Operación, Actualización y Mantenimiento, se dio con posterioridad al término establecido en el numeral 3.3, del parágrafo segundo de la cláusula tercera del Contrato de Concesión No. 033 de 2007, con el fin de realizar la actualización de las tarifas del Sistema de Registro Único Nacional de Tránsito – RUNT, </t>
  </si>
  <si>
    <t xml:space="preserve">circunstancia que permite establecer la falta de control de lo dispuesto en los artículos 6º, 7º y 8º de la Ley 1005 del 19 de enero de 2006, que conlleva a que las tarifas aplicables a los derechos cedidos y no cedidos al Registro Único Nacional de Tránsito – RUNT, se realicen de manera extemporánea y presuntamente en un porcentaje superior al máximo previsto del 15%, una vez cotejada la relación de la diferencia o valor de incremento con respecto al valor base establecido entre las resoluciones 5216 de 2010 y 2395 de 2009. 
</t>
  </si>
  <si>
    <t>Solicitar a la Concesión RUNT, mediante memorando de requerimiento el ajuste de tarifas aplicables a los derechos cedidos y no cedidos del RUNT aplicados de manera extemporánea, luego de analizada y discutida la propuesta del RUNT y supervisar que este incremento se aplique anualmente de acuerdo con lo estipulado en el contrato 033 de 2007.</t>
  </si>
  <si>
    <t>Realizar Mesas de Trabajo con la Concesión RUNT para analizar y acordar el incremento de tarifas RUNT para las vigencias 2010 y 2011.</t>
  </si>
  <si>
    <t>Actas de las Mesas de Trabajo realizadas y de lo acordado.</t>
  </si>
  <si>
    <t>Dirección de Transporte y Tránsito, Supervisión Contrato – Coordinación RUNT, Grupo RUNT, Concesión RUNT y apoyo Oficina de Regulación Económica</t>
  </si>
  <si>
    <t xml:space="preserve">Tarifas no actualizadas por el Ministerio de Transporte por los trámites. Disciplinario – Fiscal. 
Se estableció que la no actualización de las tarifas fijadas por especies venales a favor del Ministerio y recaudadas a través de las Direcciones Territoriales de todo el país durante los años 2010 y lo corrido de 2011, le han ocasionado un presunto daño patrimonial por valor de $804,7 millones (Ver Anexo 2)
La cuantía estimada, consolida las diferencias presentadas entre el valor recaudado por los años 2010 y lo transcurrido de 2011 correspondiente a las tarifas actualmente fijadas y el valor de las tarifas incrementadas  con base al I.P.C., de las años 2009 y 2010, multiplicadas por el número de trámites realizados por cada año de referencia. 
</t>
  </si>
  <si>
    <t xml:space="preserve">Como se pudo determinar, la causa de la suma establecida se ocasiona como un menor valor dejado de cobrar por las distintas direcciones territoriales del Ministerio y que se debió a un deficiente control interno y de gestión por parte del Ministerio de Transporte, que de manera inexplicable omitió lo dispuesto en el parágrafo  del artículo primero y lo señalado en el artículo sexto  de la resolución 2395 del 9 de junio de 2009, por la cual se especificó que la misma empezaría a regir a partir de la fecha de inicio de operaciones del Registro Único Nacional de Tránsito - RUNT, es decir el 3 de noviembre de 2009, al igual que las tarifas y especies venales fijadas a favor de la entidad.
</t>
  </si>
  <si>
    <t xml:space="preserve">Lo expuesto en los párrafos anteriores, constituye un presunto detrimento patrimonial, que afecta los intereses del Estado, como consecuencia de la no recaudación eficiente y efectiva de ingresos públicos.
</t>
  </si>
  <si>
    <t>Darle soporte legal al cobro de  las tarifas por concepto de tramites ante el Ministerio.</t>
  </si>
  <si>
    <t xml:space="preserve">Documento
</t>
  </si>
  <si>
    <t xml:space="preserve">Cobro de tarifas por especies venales a favor del Ministerio Transporte por un menor valor al fijado o autorizado. Fiscal y Disciplinario. 
Se estableció que durante la vigencia de 2010 y lo transcurrido de 2011, se realizó el cobro de tarifas por concepto de especies venales a favor del Ministerio, por un valor de cero pesos y en otras por un menor valor a los establecidos en las Resoluciones 002395 del 9 de junio de 2009 y 005625 del 17 de noviembre de 2009, por parte de las Direcciones Territoriales. 
La causa de lo anteriormente registrado, se debe a que las tarifas que presentan un cobro menor al autorizado, corresponden a tarifas que rigieron con la resolución transitoria 002833 del 26 de junio de 2009, y que de acuerdo con lo dispuesto en su artículo segundo, las tarifas fijadas en ella se mantendrían vigentes hasta que se iniciará la operación del Registro Único Nacional de Tránsito – RUNT- y entrara en vigencia la resolución 2395 de 2009.
</t>
  </si>
  <si>
    <t xml:space="preserve">Lo expuesto anteriormente, demuestra las inconsistencias derivadas de la falta de control interno por parte del Ministerio de Transporte, como consecuencia de la ausencia de monitoreo y seguimiento a los actos administrativos que son promulgados por la propia Entidad sin que exista ningún tipo de responsabilidad por los funcionarios encargados de hacerlas cumplir.
</t>
  </si>
  <si>
    <t>Una vez cuantificadas las diferencias entre las tarifas cobradas por un menor valor y las registradas a cero pesos, contra las tarifas que se encuentran actualmente autorizadas y vigentes, y multiplicadas por el número de registros que se presentaron en los años que son objeto de referencia, se pudo establecer que existe un faltante por una suma de $755,9 millones. (ver Anexo 3)</t>
  </si>
  <si>
    <t>Deficiencias en la contratación con recursos del fondo cuenta. Disciplinario    Los objetos  de los  siguientes contratos de prestación de servicios celebrados por el Ministerio de Transporte con cargo al Fondo Cuenta, no guardan concordancia con lo determinado en esta reglamentación.  Además, en algunos casos, de la revisión de los informes de ejecución presentados por los contratistas, se evidencia que las actividades realizadas no se ajustan a lo establecido en el art 6 de la resolución 1245 de 2010.</t>
  </si>
  <si>
    <t>Esta situación deja en evidencia la falta de aplicación de los principios que rigen la contratación administrativa y de la norma que regula la materia, situación que deja a la entidad incursa en las sanciones previstas en el código único disciplinario</t>
  </si>
  <si>
    <t>afecta los recursos del Fondo Cuenta al no evidenciarse una debida justificación de la contratación ajustada a la destinación que la Resolución 1245 del 13 de abril de 2010 le da a dichos recursos, así como lo estipulado en la ficha BPIN (años 2010 y 2011) cuyo propósito es el desarrollo de estudios de investigación, actualización tecnológica y la administración gerencial del proyecto RUNT, toda vez que del presupuesto asignado para las dos vigencias no se han destinado recursos para lo señalado en esta ficha.</t>
  </si>
  <si>
    <t>Verificar que los contratos a realizar se ajusten a las actividades inscritas en el Banco de Programas y Proyectos - BPIN.</t>
  </si>
  <si>
    <t>Asegurar que los contratos de prestación de servicios se enmarquen dentro de la ficha BPIN y el objetivo del Fondo.</t>
  </si>
  <si>
    <t>Revisión permanente</t>
  </si>
  <si>
    <t>Dirección de Transporte y Tránsito, Coordinación RUNT, Subdirección Tránsito y Oficina Jurídica</t>
  </si>
  <si>
    <t xml:space="preserve">Debilidades de supervisión a contratos celebrados con recursos del fondo cuenta.  Administrativo y Disciplinario 
Es obligación del supervisor del contrato cumplir con las funciones establecidas en la Ley 80 y en la cláusula correspondiente de cada contrato acorde con la Resolución 002444 del 18 de junio de 2010.
No obstante lo anterior, los documentos contenidos en cada una de las carpetas suministradas por la oficina de contratos, no se evidencia en todos los casos informes de supervisión, ni comunicaciones escritas, que muestren la labor del supervisor en cuanto al seguimiento y control del cumplimiento del objeto contractual por parte del contratista, excepto por la firma de formatos de actas parciales como requisito para presentación de la cuenta de cobro.
</t>
  </si>
  <si>
    <t xml:space="preserve">debido a que los supervisores no  aportan el total de los documentos a las carpetas </t>
  </si>
  <si>
    <t>incumplimiento a lo establecido en la Ley 80 y la resolución 2444 de 2010</t>
  </si>
  <si>
    <t>Comunicar a los supervisores de los contratos los documentos que deben ser suscritos y remitidos a la carpeta del contrato.</t>
  </si>
  <si>
    <t>Comunicación a supervisores</t>
  </si>
  <si>
    <t>Dirección de Transporte y Tránsito, Coordinación RUNT, Subdirección Tránsito</t>
  </si>
  <si>
    <t>Costo de contrato de prestación de servicios.  Administrativo 
Revisados los documentos de cada uno de los contratos seleccionados, se evidencian debilidades en el proceso contractual, relacionadas con el contenido de los estudios y documentos previos, donde se establecen las especificaciones para contratar, que inciden directamente en la selección y costo de los contratos de prestación de servicios celebrados por el Ministerio de Transporte</t>
  </si>
  <si>
    <t xml:space="preserve"> toda vez que los perfiles señalados no son coherentes con el análisis económico de los servicios a prestar, </t>
  </si>
  <si>
    <t xml:space="preserve">circunstancia que afecta el principio de transparencia al no contemplar parámetros técnicos en el manual de contratación que determinen de manera objetiva, el costo de los servicios profesionales a contratar, por cuanto en algunos casos el pago de honorarios que no requieren más de 3 años de experiencia, es superior a aquellas donde se requieren más de 5 años y experiencia relacionada.
</t>
  </si>
  <si>
    <t>Establecer parámetros técnicos que permitan determinar de manera objetiva el costo de los servicios profesionales a contratar.</t>
  </si>
  <si>
    <t>Fortalecer el proceso contractual relacionado con el contenido de estudios y documentos previos de los servicios profesionales requeridos para el desarrollo del proyecto RUNT.</t>
  </si>
  <si>
    <t>Proyecto de Resolución</t>
  </si>
  <si>
    <t>Dirección de Transporte y Tránsito, Oficina Jurídica</t>
  </si>
  <si>
    <t xml:space="preserve">Lo expuesto anteriormente, converge a que la información contable derivada de los recursos percibidos como ingresos por parte del Ministerio de Transporte, por los conceptos de Especies Venales, Derechos de Tránsito y Fondo Cuenta por Tarifas RUNT, no tengan la debida separación a nivel de cuentas auxiliares en la correspondiente cuenta de resultado, que le permita al Ministerio llevar un control efectivo sobre estos ingresos, con el fin de que no se mezclen en su saldo, los rendimientos financieros obtenidos por el Fondo Cuenta, los cuales son originados de una fuente distinta a las tarifas de las cuales se obtuvo el ingreso mismo,
</t>
  </si>
  <si>
    <t xml:space="preserve"> lo que conlleva a una sobreestimación del saldo real de la cuenta correspondiente a este concepto de ingresos (Formularios y Especies Valoradas). Por lo tanto, la forma en que se revelan estos hechos económicos, no está acorde con las características económicas, sociales y jurídicas que determinan la naturaleza, clasificación y contabilización de operaciones monetarias distintas según la identificación y diferenciación de las fuentes de la cual se origina.</t>
  </si>
  <si>
    <t xml:space="preserve">Ajustar el procedimiento de registro contable por subcuenta y por tipo de ingreso </t>
  </si>
  <si>
    <t xml:space="preserve">Consignación inoportuna de los rendimientos financieros causados a la DTN. Administrativo 
Se estableció que los rendimientos financieros, que se vienen causando en cada una de las cuentas que conforman el Fondo Cuenta constituidas en la fiducia, pertenecen a la Nación y en consecuencia, deben consignarse dentro de los tres (3) días hábiles siguientes a la fecha de su liquidación según el marco normativo  que así lo dispone, en la Dirección del Tesoro Nacional y no mensualmente como habitualmente se viene haciendo por parte de la fiduciaria. </t>
  </si>
  <si>
    <t xml:space="preserve">lo que desconoce y contraviene lo dispuesto en el artículo 27 de la Ley 225 de 1995, el artículo 30 del Decreto 111 de 1996 y el artículo 12 de la Ley 38 de 1998, como normas de mayor jerarquía y conlleva presuntamente a la utilización indebida de recursos por parte de la fiduciaria con la consecuente inmovilización de recursos a favor de la Nación en contra de los lineamientos de establecidos dentro de un marco legal y presupuestal.
</t>
  </si>
  <si>
    <t>Levantamiento de acta de acuerdo entre Concesionario, Fiducia y MT para ajustar el proceso de transferencia de recursos al Ministerio de Hacienda</t>
  </si>
  <si>
    <t xml:space="preserve">Falta de control interno contable sobre inversiones de la solución tecnológica del RUNT.  Administrativo y Disciplinario 
Se estableció que el Ministerio de Transporte, no viene ejerciendo un control Contable a través de cuentas de orden sobre las inversiones que en materia de infraestructura tecnológica es requerida por la solución del Sistema de Registro Único Nacional de Tránsito – RUNT, para los componentes de comunicaciones, software y hardware suministrados a los Organismos de Tránsito, Direcciones Territoriales, Nivel Central MINISTERIO y el Concesionario, en concordancia con lo dispuesto en el numeral 10.8.8  y la cláusula Trigésimo Quinta , en desarrollo del contrato de concesión No. 033 de 2007. Así mismo, existe un total desentendimiento por parte del Ministerio con respecto de las obligaciones que le asisten al concesionario sobre aquellos aspectos que se relacionan o son inherentes a las inversiones tecnológicas 
</t>
  </si>
  <si>
    <t>Lo expuesto en los párrafos precedentes, se origina en gran medida a las falencias de control Interno que ha presentado el Ministerio, para supervisar y verificar el cumplimiento, no solo los aspectos relacionados con las obligaciones que les asiste al concesionario e interventor en cada uno de los asuntos anteriormente descritos y que tienen relación directa con lo dispuesto en cada uno los numerales de la cláusula décima del Contrato de Concesión,</t>
  </si>
  <si>
    <t xml:space="preserve"> lo que conlleva a que se generen riesgos para el MINISTERIO, como consecuencia de no contar con un registro contable soportado en un inventario actualizado y valorizado de todos los elementos que en materia tecnológica soporta la operación del Sistema de Registro Único Nacional de Tránsito - RUNT. </t>
  </si>
  <si>
    <t>Inventario</t>
  </si>
  <si>
    <t>Supervisión Contrato -Coordinación RUNT, Subdirección Financiera y Administrativa y Concesión RUNT</t>
  </si>
  <si>
    <t>Documento contable soporte</t>
  </si>
  <si>
    <t xml:space="preserve">Legitimidad de licencias de conducción. Administrativo y Disciplinario se encuentra dentro del análisis efectuado por el equipo auditor a la expedición de certificados, que desde la puesta en operación del RUNT (noviembre de 2009) al 15 de noviembre de 2011 se han expedido 2.149.682 certificados por los CRC, cifra que al confrontarla con el número de licencias de conducción expedidas en el mismo período, arroja una diferencia de 185.477 licencias de conducción expedidas sin contar con los requisitos establecidos de contar con un certificado expedido por el CRC (no se incluyen las expedidas como duplicado por vencimiento), </t>
  </si>
  <si>
    <t xml:space="preserve">De lo anterior, se desprende que presuntamente existen Organismos de Transito que no han sido identificados y controlados por el Ministerio de Transporte,  que están expidiendo y cargando información al RUNT licencias de conducción sin el cumplimiento de los requisitos legales. </t>
  </si>
  <si>
    <t xml:space="preserve">Supervisión Contrato - Coordinación RUNT,  Grupo RUNT, Concesión RUNT, Subdirección de Tránsito  </t>
  </si>
  <si>
    <t>Operación de centros de  reconocimiento de conductores CRC´s sin requisitos de acreditación.   Administrativo y Disciplinario                                       Vencido el término señalado, se observa el incumplimiento de lo establecido en la resolución 3374 de julio 24 de  2009, por cuanto 141  Centros de Reconocimiento de Conductores –CRC-, no cumplieron con el requisito de acreditación, ó no se encontraba vigente su acreditación, y sólo hasta agosto y septiembre de 2011, es decir, año y medio después, se generó por parte del Ministerio, la novedad al RUNT sobre la inactivación en el sistema con el fin de que no puedan expedir certificados de aptitud física, mental y de coordinación motriz, ya que no existe evidencia de la acreditación.  Sin embargo, a noviembre 15 de 2011, aún existen centros que continúan operando y generando certificados</t>
  </si>
  <si>
    <t xml:space="preserve">Estas situaciones ponen de manifiesto la existencia de fallas en los mecanismos para el registro de la información que debe ingresar al sistema y debilidades  en el control por parte del Ministerio de Transporte, que es la Entidad encargada de reglamentar la política y hacer cumplir lo establecido en las normas expedidas por el Gobierno Nacional,  así como en el control de los procesos y cumplimiento de los términos señalados en la norma, </t>
  </si>
  <si>
    <t xml:space="preserve">situaciones que permiten el funcionamiento de centros que no cumplen con los requisitos legalmente establecidos para su operación y por consiguiente derivan en la presunta expedición irregular de certificaciones (que entre septiembre de 2010 y noviembre de 2011 asciende a un total de 108293 certificados ilegales), a causa de deficiencias en la gestión administrativa que adelanta el Ministerio.
</t>
  </si>
  <si>
    <t xml:space="preserve">Esta situación, ocasionada por la falta de gestión del Ministerio en el análisis de los mismos para sustentar su habilitación y/o inmediata inactivación, impide conocer el estado de cumplimiento de requisitos para que continúen habilitados y activos en el RUNT. </t>
  </si>
  <si>
    <t xml:space="preserve"> Lo anterior imposibilita el control en tiempo real en el  sistema, al no disponer de información cierta, clara y oportuna, lo que genera  inconsistencias en la información reportada en el sistema y ofrecida al usuario para su consulta y trámites que requiera realizar ante estos centros.
</t>
  </si>
  <si>
    <t>Revisión permanente de expedientes</t>
  </si>
  <si>
    <t xml:space="preserve">Contradicción de las normas relativas a la certificación de exámenes médicos emitidos por los CRC.  Administrativo                                                Con Resolución 1555 de 2005 reglamentaria de la Ley 769 de 2002 (Código Nacional de Tránsito), el Ministerio reglamentó el procedimiento para obtener el certificado de aptitud física, mental y de coordinación motriz para  conducir. Sin embargo, se observa incoherencia entre lo regulado por el Ministerio y  lo señalado en la norma técnica NTC 17024 para la acreditación de los CRC, </t>
  </si>
  <si>
    <t xml:space="preserve">dado que mientras la resolución 1555 señala como requisito que la certificación y el registro en el RUNT, debe efectuarse por el médico que realiza la evaluación al aspirante;  por su parte, la norma técnica, exige que el certificador debe ser personal diferente al médico evaluador; </t>
  </si>
  <si>
    <t xml:space="preserve">situación que generó el hecho de que algunos Centros pertenecientes a un grupo empresarial no transmita datos al RUNT de manera independiente, toda vez que los trámites quedan asociados a un único identificador en el RUNT, con lo cual se otorga la posibilidad que se realicen cargues de información correspondiente a centros no habilitados de un grupo empresarial, lo que habitualmente se conoce como “Sombrillas” y  por consiguiente se genere competencia desleal poniendo en riesgo la economía de otros actores que desarrollan esta actividad.
   Lo anterior ha ocasionado la pérdida del control sobre la generación de los certificados que cargan los CRC´s al RUNT. Además, dificulta el proceso de acreditación  por el ONAC. No obstante, siendo de mutuo conocimiento dicha situación, no se evidencia gestión efectiva de las partes (Ministerio y ONAC) para solucionar esta problemática. </t>
  </si>
  <si>
    <t xml:space="preserve">Definir criterio sobre el profesional que debe certificar el examen de los CRC   </t>
  </si>
  <si>
    <t>Dirección de Transporte y Tránsito, Subdirección de Tránsito, oficina Asesora de Jurídica</t>
  </si>
  <si>
    <t xml:space="preserve">Incumplimiento de las obligaciones de los CRC en el reporte de cambio de personal ante el Ministerio y demás autoridades competentes. Administrativo y Disciplinario                                                              Del análisis de la muestra revisada por el equipo auditor, se estableció que algunos CRC (CRC Chía y Aprueba Bogotá 1° de Mayo) realizan cambio de personal médico (Simetric Chía 585 médicos vinculados y desvinculados para el año 2011 y Aprueba Bogotá 1° de Mayo 228  médicos vinculados y desvinculados para el año 2011, Gestimedic IPS), sin informar dicha situación al Ministerio.                                                                 </t>
  </si>
  <si>
    <t xml:space="preserve">Al respecto, se evidencia la falta de seguimiento y control que debe ejercer dicho Ministerio sobre la situación del personal médico que trabaja en estos centros, lo cual  incide en el registro de la información sin el control sobre la prestación efectiva del servicio por parte de  estos profesionales y el centro al cual se encuentran registrados.  </t>
  </si>
  <si>
    <t>Esta situación se constituye en riesgo potencial contra la seguridad vial y la vida e integridad física de los ciudadanos, toda vez que no existe control sobre la información de los profesionales médicos que prestan sus servicios en actividades propias de evaluación de personas y generación de las certificaciones correspondientes, a los usuarios que se dirigen a estos centros bajo la presunción de que reúnen todos los requisitos de ley. Lo cual podría tener incluso una incidencia penal por  una presunta suplantación</t>
  </si>
  <si>
    <t xml:space="preserve">Deficiencias en los mecanismos de validación del registro nacional de conductores al no contemplar las resoluciones de habilitación de CRC´s expedidas por el Ministerio de Transporte.  Administrativo y Disciplinario                                      El número de certificados expedidos por algunos CRC supera el autorizado en las resoluciones de habilitación, </t>
  </si>
  <si>
    <t xml:space="preserve">como consecuencia de la falta de cohesión entre la normatividad expedida por el Ministerio con el proceso de acreditación, situación que no permite validar la cantidad diaria de certificados expedidos de acuerdo a la capacidad de cada establecimiento habilitado, especialmente en aquellos centros que pertenecen a un mismo grupo empresarial, denominados “sombrilla”. </t>
  </si>
  <si>
    <t>Esta circunstancia, ha posibilitado la emisión de certificados de manera presuntamente irregular, a partir de los cuales se han tramitado licencias de conducción a personas que eventualmente no presentaron las evaluaciones establecidas en estos centros y se constituyen en riesgo potencial para la seguridad vial del país.</t>
  </si>
  <si>
    <t>Mayor registro de certificados en el RUNT de los efectuados en los CRC´s. Administrativo                    
De la visita realizada al CRC CONFIA de la Ciudad de Bucaramanga, se determinó que se presentan diferencias entre el número de certificados reportado por el CRC y la Información de la Plataforma RUNT, dado que el CRC reporta que para el año 2010 emitió 9871 Certificados y en lo corrido del año 2011 (Noviembre 09) ha expedido 6695, para un total de 16566 Certificados. En tanto que la información de la Plataforma RUNT, para el año 2010 se contabilizaron 14.503 certificados y para el año 2011 desde enero hasta noviembre 9 se contabilizaron 7.620 certificados, para un total de 22.123 certificados.</t>
  </si>
  <si>
    <t xml:space="preserve"> Lo anterior debido a la falta de validaciones en el sistema,</t>
  </si>
  <si>
    <t xml:space="preserve"> que permiten el cargue de certificados a estos centros, sin que ellos los hayan generado.</t>
  </si>
  <si>
    <t>Incumplimiento en el registro de información por parte de los CRC´s.  Administrativo.                            En circular del 15 de octubre de 2010, se determinó que los Centros de Reconocimiento de Conductores, aún cuando se traten de un establecimiento perteneciente a un grupo empresarial, deben actuar como una unidad independiente y por lo tanto deben cumplir independientemente con los requisitos, procedimientos, pruebas, personal médico y administrativo; razón por la cual no es permitido trasmitir datos al RUNT por medio de una IP fija que obra como principal. Se evidenció que algunos CRC  continúan con el registro de certificaciones al RUNT desde la sede principal, sin que se hayan adoptado medidas conjuntas entre el Ministerio y el RUNT para evitar esta situación y exigir el cumplimiento de lo establecido en la circular, lo cual permitiría verificar que la operación se realice bajo la normatividad y directrices establecidas.  De otra parte, es evidente la falta de coordinación y toma de decisiones por parte de los diferentes entes competentes para la regulación, acreditación y vigilancia de estos centros, con el fin de ser comunicados a la Superintendencia de Puertos y Transporte para lo de su competencia.</t>
  </si>
  <si>
    <t>falta de control del Ministerio y del Concesionario</t>
  </si>
  <si>
    <t>Por consiguiente, impide controlar por parte del RUNT, la cantidad de certificaciones expedidas por cada una de las sedes y se abre la posibilidad a la expedición de certificados por parte de centros que no cumplen los requisitos establecidos para su operación y funcionamiento.</t>
  </si>
  <si>
    <t xml:space="preserve">Deficiencias en  los parámetros del contenido de resoluciones que habilitan el funcionamiento de CRC´s.   Administrativo. Dentro de las funciones del Ministerio se encuentra la de reglamentar las políticas de transporte en el territorio nacional. Partiendo de los conceptos de coherencia e integridad, se observó que en el contenido de las resoluciones de habilitación de los CRC,  la capacidad de certificaciones diarias a expedir por cada centro, no se considera en algunas resoluciones  y/o el plazo para su acreditación tampoco se define o no es igual en todos los casos, </t>
  </si>
  <si>
    <t xml:space="preserve">por deficiencias en los procedimientos y criterios para la habilitación de los centros, </t>
  </si>
  <si>
    <t xml:space="preserve">que afectan la objetividad de los mismos, así como el principio de equidad. </t>
  </si>
  <si>
    <t>Dirección de Transporte y Tránsito,  Subdirección de Tránsito  y Oficina Jurídica</t>
  </si>
  <si>
    <t xml:space="preserve">Falta de regulación y cobro  de  tarifas  a Centros Integrales de Atención CIA.  Administrativo y Disciplinario.                                                                El Ministerio de Transporte, es responsable de definir las políticas, tarifas y regular el funcionamiento y requisitos de los Centros Integrales de Atención CIA, los cuales fueron creados con la Ley 769 de 2002,  la cual en su ARTÍCULO  9°. CARACTERÍSTICAS DE LA INFORMACIÓN DE LOS REGISTROS., señala que: 
“ Toda la información contenida en el RUNT será de carácter público.”
“Sus características, el montaje, la operación y actualización de la misma serán determinadas por el Ministerio de Transporte y su sostenibilidad deberá estar garantizada únicamente con el cobro de tarifas para el Ingreso de datos y la expedición de certificados de información.”
Dicha ley ha sido reglamentada con la Resolución 3204 de 04 de Agosto de 2010, en la cual se establecieron los requisitos para su constitución y funcionamiento. Sin embargo, a la fecha la entidad no ha expedido Acto Administrativo que establezca las tarifas, por concepto de derechos a favor del Ministerio y del RUNT en relación con los trámites que en ellos se adelantan. Sobre el particular, se observa que a Noviembre 2011, el Ministerio ha habilitado 26 centros por medio de resoluciones
</t>
  </si>
  <si>
    <t>los cuales no se han materializado por falta de regulación del Ministerio de Transporte</t>
  </si>
  <si>
    <t xml:space="preserve">Así las cosas, se tiene que el Estado – Patrimonio Público-, está dejando de percibir recursos, por no haber realizado el cobro correspondiente a la habilitación de estos centros, por $26.1 millones , los cuales no se han materializado por falta de regulación del Ministerio de Transporte.
</t>
  </si>
  <si>
    <t xml:space="preserve">Deficiencias en el seguimiento por el Ministerio para la habilitación CIA´s.  Administrativo y Disciplinario     Se evidenció el funcionamiento de 10 Centros Integrales de Atención – CIA´s,  de la Sociedad CIATRANS que prestan el servicio a la comunidad, sin la debida habilitación por parte del Ministerio, </t>
  </si>
  <si>
    <t xml:space="preserve">de una parte porque el Ministerio en su resolución de habilitación No.4738 del 4 de noviembre de 2010 no especificó el establecimiento al cual cubre la habilitación concedida a esta sociedad y de otra porque el concesionario RUNT solicita información a estos centros, aprobando de esta manera su funcionamiento, más aún cuando se encuentran registrados en el Directorio Otros Actores del RUNT. A lo cual suma el hecho de que la entidad no muestra gestión para denunciar y solicitar a la Superintendencia de Puertos y Transporte las acciones pertinentes que generen la suspensión de funcionamiento de estos centros.
</t>
  </si>
  <si>
    <t xml:space="preserve"> circunstancia que conlleva al recaudo de recursos por parte de centros que no cumplen con los requisitos de Ley    </t>
  </si>
  <si>
    <t xml:space="preserve">Incumplimiento de las normas que regulan la operación y funcionamiento de los Centros de Enseñanza Automovilística- CEA´s. Administrativo y Disciplinario                                                                 A septiembre de 2011, de 444 Centros de Enseñanza Automovilística a Nivel Nacional , registrados en el directorio RUNT, solamente el 18.24% es decir, 81 escuelas en el territorio nacional han dado cumplimiento  a lo establecido en el Decreto 1500 relacionada con la obtención de la respectiva habilitación previo acatamiento de requisitos; por consiguiente, el Ministerio de Transporte, sólo hasta septiembre de 2011, ha iniciado el proceso de desactivación en el RUNT por la no presentación de la certificación para su habilitación. </t>
  </si>
  <si>
    <t>Lo anterior permite observar que el Ministerio de Transporte no ha dado aplicación a lo establecido en el decreto y ha dilatado de esta manera los términos de Ley para el cumplimiento de requisitos y debido funcionamiento de estos centros, por cuanto no hace uso de manera diligente y oportuna de los medios con que las normas legales lo facultan para cumplir y hacer cumplir a cabalidad con los fines estatales que le han sido encomendados.</t>
  </si>
  <si>
    <t>Por lo tanto, se concluye que en país se han generado 387.534 certificados que han sido utilizados para la obtención de licencias de conducción de manera presuntamente irregular, por lo que existirían conductores sin la competencia o capacidad para ejercer esta actividad, lo cual se constituye en riesgo potencial contra la seguridad vial y la vida e integridad física de los ciudadanos colombianos.</t>
  </si>
  <si>
    <t xml:space="preserve">Deficiencias en el registro oportuno de horas de capacitación en los CEA´s.  Administrativo                se encontró que no se está validando la asistencia a todas las clases del programa académico de los alumnos en la plataforma RUNT;  </t>
  </si>
  <si>
    <t xml:space="preserve">Por el deficiente control al cumplimiento de los requisitos establecidos para estos trámites  en algunos CEAS, </t>
  </si>
  <si>
    <t>Elaboración de un Plan de Mejoramiento con la Concesión RUNT que incorpore un cronograma con las fechas de mejoras y ajustes al RNCEA.</t>
  </si>
  <si>
    <t xml:space="preserve">por falta de gestión y control </t>
  </si>
  <si>
    <t xml:space="preserve">permitiendo que los CEAs dejen de lado la capacitación teórica fundamental para el mejoramiento de la Seguridad Vial.
</t>
  </si>
  <si>
    <t xml:space="preserve">debido a que la  plataforma RUNT no controla la fecha de inscripción al curso frente al cargue de horas de clases y los CEAs no llevan registro digital de alumnos ni el consecutivo de
los mismos, </t>
  </si>
  <si>
    <t xml:space="preserve"> lo que puede generar la realización de trámites sin el lleno de los requisitos legales y promover capacidades a CEAS con vehículos no autorizados legalmente.   </t>
  </si>
  <si>
    <t xml:space="preserve"> Subdirección de Tránsito  </t>
  </si>
  <si>
    <t>Ausencia de control sobre instructores de los CEA´s. Administrativo
El artículo 22 del Decreto 1500/09, establece el Perfil del Instructor y  el artículo 23 del mismo decreto  señala el número mensual de certificaciones expedidas por los Centros de Enseñanza Automovilística vehículo/instructor; sin embargo se estableció que en los CEAS  visitados figuran activos instructores asociados a la Escuela que en la actualidad están desvinculados de la misma,</t>
  </si>
  <si>
    <t xml:space="preserve"> por cuanto el sistema RUNT, permitió que los CEA ingresaran directamente su información al sistema, sin la validación previa del Ministerio de Transporte, </t>
  </si>
  <si>
    <t xml:space="preserve">lo que permite la generación de  certificados asociados a éstos Instructores, aumentando el cupo de certificados para cada categoría. 
</t>
  </si>
  <si>
    <t xml:space="preserve">Deficiente control de vehículos autorizados para los CEA´s. Administrativo
El artículo 24 del Decreto 1500/09, establece como deberes y obligaciones de los Centros de Enseñanza, mantener los vehículos autorizados al Centro de Enseñanza Automovilística con las condiciones de seguridad requeridas y tarjeta de servicio vigente. Evaluadas las relaciones de vehículos y el correspondiente registro en el RUNT, se determinó que en los CEAS Autoclass, Coinsas,  Auto – Florida, Metropolitana, San Nicolás, Colsetrans y Piedecuesta, presentan irregularidades en los registros de los vehículos a cargo de éstos como: placas repetidas, placas que no corresponden al CEA  visitado, vehículos con CDAS Y SOATs vencidos, no obstante el sistema permite la solicitud de certificados con estas placas, </t>
  </si>
  <si>
    <t xml:space="preserve">por la vulnerabilidad del mismo en cuanto al control de los requisitos del parque automotor,
</t>
  </si>
  <si>
    <t xml:space="preserve">Dificultades con el funcionamiento  del RUNT en los CEA´s. Administrativo
Se presentan constantes inconvenientes en la utilización del RUNT en los Centros de Enseñanza Automovilística 
</t>
  </si>
  <si>
    <t xml:space="preserve">situación que puede generar traumatismos a la entidad en el control de las decisiones tomadas y la salvaguarda de la información. </t>
  </si>
  <si>
    <t>Solicitar a la Concesión RUNT, mediante memorando de requerimiento, el ajuste de la funcionalidad del RNCEA para facilitar la operación de estos actores con la plataforma.</t>
  </si>
  <si>
    <t>Subsanar los inconvenientes que están presentando los CEA´s al registrar sus certificados en la plataforma RUNT.</t>
  </si>
  <si>
    <t>Deficiente seguimiento de los requisitos exigidos por la resolución 4062 de 2007 por el Ministerio ante los CDA.   Administrativo y Disciplinario                      Analizadas algunas carpetas de CDA, se evidenció la ausencia de documentos requeridos para establecer si el centro debe o no continuar con la habilitación</t>
  </si>
  <si>
    <t xml:space="preserve">No obstante ser competencia de la Superintendencia de Puertos y transporte, la supervisión de estos centros, es responsabilidad del Ministerio tener el archivo documental como soporte de la conservación de la habilitación, 
</t>
  </si>
  <si>
    <t xml:space="preserve">circunstancias que generan incertidumbre sobre el análisis realizado por el Ministerio debido al inadecuado seguimiento, manejo y custodia documental sobre la información presentada por los CDA.
</t>
  </si>
  <si>
    <t xml:space="preserve">Subdirección de Tránsito  </t>
  </si>
  <si>
    <t xml:space="preserve">Inactivación CDA que no cumplen con condiciones mínimas de funcionamiento. Administrativo
El Numeral 3° del artículo 9° de la Resolución 003500 DE 2005 por la cual se establecen las condiciones mínimas que deben cumplir los Centros de Diagnóstico Automotor, señala que los CDA deben “ Mantener vigentes los registros, certificaciones y autorizaciones propias de su actividad expedidas por las autoridades competentes.” 
El Ministerio presentó la relación de 46 Centros de Diagnóstico Automotor con corte a 30 de septiembre de 2011, solicitando su inactivación  ante el RUNT, por no cumplir con el requisito de acreditación; sin embargo, de esta relación 15 centros   continuaron con la expedición de certificados de revisión técnico mecánica y de gases, 
</t>
  </si>
  <si>
    <t xml:space="preserve">por inadecuados mecanismos del sistema RUNT que permiten la transmisión de información que impidan detectar estas situaciones, </t>
  </si>
  <si>
    <t xml:space="preserve">circunstancia que deja en evidencia la falta de seguridad del mismo y que impactan las políticas de tránsito ante el riesgo de circulación de vehículos en condiciones inadecuadas. </t>
  </si>
  <si>
    <t xml:space="preserve">Ausencia de certificación y registro de los Organismos de Tránsito por el RUNT.  Administrativo                                                             Se observó que aún cuando se había establecido la necesidad de contar con certificación expedida por el RUNT respecto de los organismos de tránsito que cumplieran los requisitos para realizar la operación de trámites a través del sistema RUNT. A noviembre de 2011, no se les ha dado a dichos organismos la certificación correspondiente, pero ello no ha impedido que aparezcan activos en el RUNT y realicen los trámites a través de esta plataforma.  </t>
  </si>
  <si>
    <t xml:space="preserve">Lo anterior evidencia el incumplimiento de la regulación establecida al respecto por parte, del concesionario como de otros actores del RUNT, </t>
  </si>
  <si>
    <t xml:space="preserve">Incumplimientos por parte de los organismos de transito en el proceso de migración de información al RUNT.  Administrativo                                            Ninguno de los organismos de tránsito ha cumplido con la obligación de realizar completamente la migración de información relativa a los RNC y RNA.  Si bien, se observan en algunos organismos de tránsito, altos porcentajes de migración (superiores al 90%) de información al RUNT para al menos uno de los dos registros requeridos “RNA y RNC”, existen algunos que tienen pendiente la migración de un volumen importante de información licencias de conducción, especialmente aquellas que corresponden a trámites antiguos; también se reportan algunos organismos de tránsito que no han realizado migración de información al RUNT (Floridablanca) y otros, que a pesar de no estar conectados al RUNT continúan realizando los trámites propios del organismos de tránsito.  
  </t>
  </si>
  <si>
    <t>Estas situaciones son consecuencia de debilidades en la exigencia del cumplimiento de la regulación expedida por el Ministerio de Transporte, así como de la vigilancia y control que sobre estos organismos debe ejercer la Superintendencia de Puertos y Transporte.</t>
  </si>
  <si>
    <t>De igual manera, los organismos de tránsito no han dado cumplimiento a lo establecido en la Circular del Ministerio de Transporte en el sentido de reportar a los cinco días siguientes a la publicación de la circular el numero de registros que tienen pendientes de migrar tanto de automotores como de Licencias de conducción y el porcentaje que dichos registros representan respecto al total que se debe migrar y las razones por las cuales no se ha culminado el proceso</t>
  </si>
  <si>
    <t>Reuniones semanales</t>
  </si>
  <si>
    <t xml:space="preserve">Dirección de Transporte y Tránsito, Supervisión Contrato -Coordinación RUNT, Grupo RUNT, Concesión RUNT, Subdirección de Tránsito, Subdirección de Transporte  </t>
  </si>
  <si>
    <t>Otras situaciones relativas al funcionamiento y operación de los Organismos de Tránsito, encontradas en las visitas realizadas.  Administrativo                                                              Como resultado de las visitas realizadas a diferentes actores del RUNT, entre ellos organismos de tránsito, se pudo establecer una serie de incumplimientos y deficiencias frente a los requisitos normativos y regulaciones establecidas para su funcionamiento,</t>
  </si>
  <si>
    <t xml:space="preserve"> sin que se observe una gestión efectiva por parte del Ministerio de Transporte para exigir el cumplimiento de la regulación expedida sobre el particular, </t>
  </si>
  <si>
    <t>lo cual genera que estos organismos generen información sin la  adecuada vigilancia y control que sobre éstos debe ejercer la Superintendencia de Puertos y Transporte.</t>
  </si>
  <si>
    <t xml:space="preserve"> Dirección de Transporte y Tránsito, Subdirección de Tránsito</t>
  </si>
  <si>
    <t>Debilidades en la comunicación con los diferentes actores del RUNT.  Administrativo                              el Ministerio de Transporte no ha hecho el seguimiento y control para que el concesionario no emita comunicados a los diferentes actores, que en algunos casos contravienen procedimientos establecidos por dicha Entidad,</t>
  </si>
  <si>
    <t xml:space="preserve">Lo anterior, por inadecuados mecanismos de seguimiento y control en el ejercicio de verificación de obligaciones a cargo del Ministerio de Transporte, en el desarrollo del proyecto, que coadyuven en la implementación del sistema, </t>
  </si>
  <si>
    <t>Solicitar a la Concesión RUNT, mediante requerimiento, que no emita comunicaciones dirigidas a los diferentes actores que puedan contravenir normas o procedimientos establecidos por el Ministerio de Transporte.</t>
  </si>
  <si>
    <t>Garantizar que la información que se envíe a los diferentes actores por la Concesión RUNT, estén acordes con las normas y procedimientos establecidos por el Ministerio de Transporte.</t>
  </si>
  <si>
    <t>Requerir a la Concesión RUNT para que cualquier comunicado que emita dirigido a los diferentes actores que tengan que ver con normatividad o procedimientos del resorte del Ministerio, lleven el respectivo aval de esta Entidad.</t>
  </si>
  <si>
    <t>oficio</t>
  </si>
  <si>
    <t>Dirección de Transporte y Tránsito, Supervisión Contrato - Coordinación Grupo RUNT</t>
  </si>
  <si>
    <t>Inconsistencias en los medios informativos (página web).  Administrativo                                                  De conformidad con el numeral 10.4.14 de la Cláusula Decima del Contrato de Concesión, en donde señala: “Suministrar, actualizar e implementar un sitio web que permita brindar al usuario, información de tipo institucional… consultas sobre el RUNT…”. Se observa que la información registrada en la página del RUNT, como medio de consulta al usuario, no cuenta con datos suficientes y ciertos, como consecuencia de la inadecuada retroalimentación y consolidación entre las diferentes fuentes que alimentan el sistema</t>
  </si>
  <si>
    <t>con lo cual  se afecta la veracidad de la misma y genera inequidad, al no estar incluida en la página web, la información pertinente de todos los actores que cumplen con la normatividad.</t>
  </si>
  <si>
    <t>Generar un sistema de comunicación integrado para los diversos actores del sistema.</t>
  </si>
  <si>
    <t xml:space="preserve">Elaboración de un Plan de Mejoramiento con la Concesión RUNT que incorpore un cronograma con las fechas de desarrollo e implementación de un sistema de comunicación integrado para los diversos actores del sistema acorde con lo establecido en el contrato 033 de 2007. </t>
  </si>
  <si>
    <t>AUDITORIA ESPECIAL 2011 PROYECTO RUNT</t>
  </si>
  <si>
    <t>Mediante radicado 100281671 del 4 junio de 2012 se solicitaron las acciones de mejora frente a los hallazgos planteados.</t>
  </si>
  <si>
    <t>Mediante radicado 100281731 del 4 junio de 2012 se solicitaron las acciones de mejora frente a los hallazgos planteados.</t>
  </si>
  <si>
    <t>Mediante radicado 100281771 del 4 junio de 2012 se solicitaron las acciones de mejora frente a los hallazgos planteados.</t>
  </si>
  <si>
    <t>Se revisaron y actualizaron los mapas de riesgos de cada uno de los procesos, siguiendo la nueva metodología que el Ministerio asumió para valoración de riesgos. Se registro la información en la Documentación publicada en el Sistema de Gestión de Calidad.</t>
  </si>
  <si>
    <t>El 28 de mayo de 2012 mediante radicado No. 2012-321-038319-2 la Concesión RUNT presentó un Plan Estratégico de Acción RUNT 2012 en el cual está programado la implementación de los ajustes y modificaciones necesarios para que todas las funcionalidades asociadas al RNA incluyan todos los tipos de trámites requeridos y normatividad vigentes, que según el cronograma entregado se realizarían entre los meses de febrero y abril de 2013.</t>
  </si>
  <si>
    <t>El 13 de febrero de 2012 con radicado No. 20124010059961 la Coordinadora del Grupo RUNT y Supervisora del Contrato envió a la Concesión RUNT el Procedimiento para modificación de tarifas de Organismos de Tránsito, que fue elaborado con la Dirección de Transporte y Tránsito, la Subdirección Financiera, la Subdirección de Tránsito y la Concesión RUNT. Este procedimiento fue implementado a partir del 16 de febrero de 2012.</t>
  </si>
  <si>
    <t>Se enviaron 29 comunicaciones a gobernaciones solicitando la elaboración de los planes viales departamentales y remitiendo el procedimiento para actualizar los inventarios en el programa SIG-VIAL (ver radicado 662871 del 20 de diciembre de 2011)</t>
  </si>
  <si>
    <t xml:space="preserve">Dado que a partir de esa fecha, entró en operación el RUNT y dichos trámites no fueron migrados en el sistema.  Adicionalmente, al revisar de manera selectiva en el Sistema ORFEO de la entidad y con la información suministrada por la Subdirección de Tránsito, se tiene que presuntamente existen más de  13000 registros sin legalizar por parte de los Organismos de Tránsito. 
Frente a esta situación, el Ministerio de Transporte, aún no ha adelantado las revisiones integrales al respecto, de manera que pueda establecer si efectivamente los Organismos de Tránsito tienen especies venales pendientes de legalizar y el monto de éstas, con miras a dar solución, en los casos que sea procedente, a los ciudadanos que tienen dificultades para la realización de nuevos trámites.
</t>
  </si>
  <si>
    <t xml:space="preserve">Lo cual ha generado traumas a la ciudadanía para la realización de nuevos trámites. </t>
  </si>
  <si>
    <t>Apoyar el proceso de legalización de los trámites reportados por los Organismos de Tránsito, mediante la validación de los pagos.</t>
  </si>
  <si>
    <t>Verificar los pagos de los OT sobre trámites pendientes de legalizar, previa autorización de cargue a los Organismos de Tránsito por la Subdirección de Tránsito.</t>
  </si>
  <si>
    <t xml:space="preserve">Ingreso de Vehículos de transporte de carga El Ministerio de Transporte, no ha coadyuvado a disminuir la sobreoferta vehicular de transporte de carga, con el fin de brindar seguridad en el transporte y atención efectiva de la demanda, dado que ha permitido el ingreso de más de 26.000 vehículos nuevos de transporte de carga, mientras que con las medidas que ha tomado para incentivar la desintegración física total de los vehículos que han estado operando por más de 25 años ha sido mínima, por cuanto a diciembre de 2010, se ha logrado desintegrar tan sólo 3.907 vehículos. 
Además una de las medidas adoptadas por el Gobierno nacional, como son la emisión de los Decretos 3663 de 2009 y 020 de 2010, los cuales </t>
  </si>
  <si>
    <t>Definir la política para el Desarrollo de la oferta de Carga y su tipología vehicular</t>
  </si>
  <si>
    <t xml:space="preserve">Revisión del proyecto existente
Ajustes al proyecto
Presentación al DNP
</t>
  </si>
  <si>
    <t xml:space="preserve">Dirección de Transporte y Transito </t>
  </si>
  <si>
    <t>Revisar normatividad vigente en cuanto a las autorizaciones en  materia de tránsito y evaluar cuales reglamentaciones se pueden unificar en un solo Acto Administrativo.</t>
  </si>
  <si>
    <t>Unificar la reglamentación vigente en materia de autorizaciones de tránsito que jurídica y técnicamente sea recomendable, para garantizar la correcta y oportuna aplicación de la misma por parte del Ministerio y de los usuarios.</t>
  </si>
  <si>
    <t>Subdirección de Tránsito, Oficina Asesora de Jurídica</t>
  </si>
  <si>
    <t>Dirección de Transporte y Transito - Coordinación Grupo Reposición Vehicular</t>
  </si>
  <si>
    <t>Revisar y confirmar la configuración del vehículo de acuerdo a la documentación aportada y los dictámenes de la SIJIN o SENA.</t>
  </si>
  <si>
    <t>Se mejoró el aplicativo. Actualmente el mismo tiene las validaciones correspondientes, no permitiendo generar resoluciones con placa duplicada.</t>
  </si>
  <si>
    <t xml:space="preserve"> Componente 1: Marco Teórico y Normativo. De acuerdo a la información entregada a la CGR , el grupo PVR únicamente desarrolló el Manual de “Mantenimiento de la red vial secundaria” y la “Metodología para el desarrollo de los PVD”.  Considerando lo anterior, a mayo de 2011, con el desarrollo del programa PVR presuntamente no se ha cumplido con el desarrollo normativo y/o la elaboración de manuales relacionados con los siguientes temas: Diseño de red vial secundaria ,rehabilitación y mejoramiento de la red vial secundaria, Especificaciones técnicas, ambientales y sociales generales; Términos de referencia para la contratación de diseños, obras y supervisión; Desarrollo de sistemas alternativos de gestión de mantenimiento vial; Desarrollo de nuevas tecnologías en materiales y procesos constructivos para la intervención de vías; Diseño e implementación de sistemas de monitoreo, seguimiento y evaluación</t>
  </si>
  <si>
    <t>Carencia, insuficiencia y/o inoportunidad en la aplicación de mecanismos de control para el eficaz cumplimiento de las funciones que en tal sentido le han sido conferidas legalmente al grupo de trabajo PVR.</t>
  </si>
  <si>
    <t>Carencia, insuficiencia y/o inoportunidad en la aplicación de mecanismos de control para el eficaz cumplimiento de los objetivos y metas previstas con la implementación del programa PVR.</t>
  </si>
  <si>
    <t xml:space="preserve">Carencia, insuficiencia y/o inoportunidad en la aplicación de mecanismos de control para el eficaz cumplimiento integral del programa PVR. </t>
  </si>
  <si>
    <t>Solicitar al Gobierno Nacional y el BID aprueben la prórroga y re categorización del crédito BID 1963/OC-CO y la asignación presupuestal para la vigencia 2012 por valor de $4.500 millones.</t>
  </si>
  <si>
    <r>
      <t xml:space="preserve">Tramitar la prórroga y re categorización del crédito BID 1963/OC-CO y la asignación presupuestal para la vigencia 2012 por valor de $4.500 millones.           </t>
    </r>
    <r>
      <rPr>
        <sz val="9.5"/>
        <color indexed="10"/>
        <rFont val="Arial"/>
        <family val="2"/>
      </rPr>
      <t xml:space="preserve"> </t>
    </r>
  </si>
  <si>
    <t>Mediante comunicación CCO-2483 de 2011 del 14 de septiembre, el BID aprobó la prórroga del proyecto y la no objeción del presupuesto para la categorías de inversión.</t>
  </si>
  <si>
    <t>Carencia, insuficiencia y/o inoportunidad en la aplicación de mecanismos de control para el eficaz cumplimiento integral del programa PVR.</t>
  </si>
  <si>
    <t>Carencia, insuficiencia y/o inoportunidad en la aplicación de mecanismos de control para el eficaz cumplimiento integral de la normatividad que atañe al SGC de Ministerio de Transporte.</t>
  </si>
  <si>
    <t>Carencia, insuficiencia y/o inoportunidad en la aplicación de mecanismos de control para el eficaz cumplimiento de la normatividad que atañe a los Planes y Programas de Ministerio de Transporte.</t>
  </si>
  <si>
    <t>El aplicativo  desarrollado con el propósito de cargar la información  del levantamiento del inventario vial se dispuso en dos ambientes de operación, local y web,  que no interactúan.</t>
  </si>
  <si>
    <t>El CONPES 3480 - 23 de julio de 2007, en concordancia con el artículo 50 de la ley 1151 de 2007, consigna que los recursos de la línea de crédito con la Banca Multilateral pueden emplearse en actividades relacionadas con  la red vial y/o fluvial</t>
  </si>
  <si>
    <t xml:space="preserve">Información SIGVIAL. 
Frente a la revisión realizada al aplicativo SIGVIAL con el usuario asignado a la CGR por el grupo PVR, se observa que:  el sistema provee opciones para consultar información del inventario vial  y generar reportes, sin embargo al ingresar a varios de los submenús no se presenta ningún tipo de información (puentes, túneles, cunetas, obras arte, daños en pavimento, daños en afirmado, etc.) y por consiguiente no se visualizan  en el correspondiente mapa; se presentan vías sin codificación; las longitudes y codificaciones de las vías difieren de un reporte a otro;  algunos departamentos no presentan los ríos en su mapa; no se presenta reporte de tráfico promedio diario ni estaciones de conteo; los botones de navegación no funcionan en reportes de más de una página; en el mapa no se presenta la ubicación de las obras de drenaje; las unidades de medida de longitud no son uniformes para todos los reportes; en el reportes de obras de drenaje se observan inconsistencias en cuanto a la cantidad total de obras frente al detalle de las mismas; en el detalle del inventario de sección transversal se presentan campos en blanco, inconsistencias en los valores y campos repetidos; el reporte de capa de rodadura muestra el mismo resultado para todos los departamentos; los colores usados en el mapa no permiten diferenciar claramente lo que representan por ser muy similares; no se presentan los manuales ni la ayuda en el correspondiente menú; en las listas desplegables no es posible visualizar el texto completo de cada ítem;   no se presenta información sobre contratos (tipo de contrato, estado, calificación) aunque se creó esta funcionalidad. 
</t>
  </si>
  <si>
    <t>Incumplimiento de lo planteado en el anexo 3 del CONPES  3481/ 2007.
No se cuenta con una herramienta  informática que sirva de punto de partida para planificar y organizar la inversión de los recursos destinados al mantenimiento, rehabilitación y construcción de vías y que apoye la labor de seguimiento por parte del Ministerio.</t>
  </si>
  <si>
    <t xml:space="preserve"> Sistemas Estratégicos de Transporte Público. –SETP-.La Contraloría General de la República evidencia, que el proceso para la implantación de los SETP es similar al realizado para los SITM. Es decir, parte de la estructuración de Entes Gestores a nivel local y de la participación permanente de otros entes territoriales como lo son las Secretarías de Tránsito, las Empresas de Servicios Públicos, la autoridad ambiental, etc.; también requieren programas de adquisición de predios, reasentamiento de personas afectadas, planes ambientales y de manejo de tráfico y, más importante aún, reorganización de rutas de transporte público remanente y programas de eliminación de sobreoferta. En todos estos aspectos la CGR ha identificado importantes debilidades como resultado de las auditorias adelantadas en vigencias anteriores a los SITM; en estas circunstancias, cobra relevancia la oportuna y efectiva utilización del conocimiento y la experiencia adquiridos por el Ministerio de Transporte  con el objetivo de optimizar la estructuración y ejecución de los SETP, en procura de minimizar el riesgo de ocurrencia de situaciones irregulares como la indefinición de las obras a ejecutar por  Públicos -ESP, cronogramas de adquisición predial simultáneos con la ejecución de obras de infraestructura, cronogramas de reorganización de rutas de transporte público remanente y programas de eliminación de sobreoferta posteriores a la entrada en operación del Sistema, incumplimiento en la entrega oportuna de aportes por las partes y utilización indebida de los recursos transgrediendo lo estipulado en los Convenios de Cofinanciación, etc. De otra parte, aunque la Unidad Coordinadora de Proyectos -UCP ya ha iniciado las funciones de su competencia para la implementación de los SETP a nivel nacional, el Ministerio de Transporte no ha ajustado de manera oportuna la Resolución No. 3500 de 2004, modificada por  la resolución No. 1780 de 2010,  donde se establecen las funciones de la UCP, las cuales están orientadas básicamente a los SITM y a los compromisos adquiridos con la Banca Multilateral que los financió, principalmente el BIRF. Finalmente, el Ministerio de Transporte tampoco ha considerado dentro de sus Planes Indicativo y de Acción de las vigencias 2010 y 2011 metas directamente relacionadas con la implementación de los SETP para los cuales, como ya se dijo, la UCP realizó gestión en esas vigencias</t>
  </si>
  <si>
    <t>Carencia, insuficiencia y/o inoportunidad en la aplicación de mecanismos de control para el eficaz cumplimiento de las funciones que con relación a los SETP le han sido conferidas al Ministerio de Transporte</t>
  </si>
  <si>
    <t xml:space="preserve">En el análisis a la información enviada a la comisión de la Contraloría, se determinó que a marzo 31 de 2011, aún no se ha enviado a Jurisdicción Coactiva, algunas resoluciones  emitidas en el 2009 y ninguna resolución sin cancelar de la vigencia 2010, las cuales ascienden aproximadamente a $1.800 millones, debido en parte a los cruces de información que se efectúa con cada entidad.
 Además, se encuentra por cobrar intereses por mora por $7.626 millones, de los cuales el 93% de éstos provienen de las vigencias 2008 y 2009, dado que estos intereses son cobrados hasta cuando se envía a Jurisdicción coactiva, las respectivas resoluciones para su cobro.
</t>
  </si>
  <si>
    <t>En la medida que se identificaron las pólizas que superaban los 60 días se han ido enviado a  cobro coactivo.</t>
  </si>
  <si>
    <t>Minimizar la materialización de los riesgos.</t>
  </si>
  <si>
    <t xml:space="preserve">Comité de Coordinación Control Interno
Analizado el contenido de las actas suscritas del Comité de Coordinación de Control Interno, se determinó en la mayoría de ellas, que solamente  el tema a tratar se refiere al Plan de mejoramiento de la Contraloría General de la República, </t>
  </si>
  <si>
    <t xml:space="preserve">Actas de Comité de Control Interno </t>
  </si>
  <si>
    <t>Juddy Amado Sierra</t>
  </si>
  <si>
    <t xml:space="preserve">Ejecución de contratos con similar objeto contractual y la misma finalidad (Disciplinario- fiscal).
Al revisar los Contratos Interadministrativos No. 30 y 128, suscritos con la Universidad Nacional de Colombia los días 29 de enero y 30 de diciembre de 2010, se encuentra que reportan los siguientes objetos contractuales:
Contrato No. 30. Ejecutado en el 2010.
“Brindar apoyo a la supervisión del contrato No. 033 de 2007, de Concesión del Registro Único Nacional de Transito –RUNT-…” 
Contrato 128. En ejecución en el 2011.
“Brindar apoyo a la supervisión del contrato No. 033 de 2007, de Concesión del Registro Único Nacional de Transito –RUNT-…” 
Sin embargo, en la actualidad se encuentra vigente y en ejecución el Contrato de Interventoria No. 082 de 2007, cuyo objeto es realizar la “Interventoria integral sobre la ejecución y liquidación del contrato de concesión número 0033 del 7 de junio de 2007 para la prestación del servicio público del REGISTRO ÚNICO NACIONAL DE TRÁNSITO (R.U.N.T)-…” (Resaltado fuera de texto).
</t>
  </si>
  <si>
    <t xml:space="preserve">Como se puede observar, se encuentra que durante la vigencia 2010, el Ministerio de Transporte suscribió dos contratos, el 030 y el 128, para brindar apoyo a la supervisión del Contrato de Concesión del RUNT No. 033 de 2007, cuando en esencia, este es precisamente el objeto contractual del Contrato de Interventoria No. 082 de 2007.
</t>
  </si>
  <si>
    <t>Por lo anteriormente expuesto se  observa que presuntamente se vulnera el deber de cumplir con diligencia y eficiencia el servicio encomendado. En consecuencia, el presente hallazgo inicialmente se cuantifica en la suma de $1.381millones.</t>
  </si>
  <si>
    <t>Debilidades en el cumplimiento de las funciones asignadas al MT referidas a la regulación del componente informático del sector Transporte.</t>
  </si>
  <si>
    <t>Obtener un mapa de navegación de plataforma tecnológica del sector transporte a nivel de hardware, software y comunicaciones.</t>
  </si>
  <si>
    <t xml:space="preserve">Mantener un estricto control en el manejo de accesibilidad de recursos informáticos mediante la creación de un formulario de autorización. </t>
  </si>
  <si>
    <t xml:space="preserve">Garantizar que  todos los accesos a los servicios informáticos sean debidamente autorizados por la persona que requiera el servicio, elaborando, divulgando y socializando este procedimiento o política tecnológica  </t>
  </si>
  <si>
    <t xml:space="preserve"> Ingreso de Vehículos ALMAGRARIO -- Dirección Territorial Antioquia-     El numeral 1º, del artículo 26 de la Ley 80 se establece el principio de la Responsabilidad, para la vigilancia de la correcta ejecución del objeto contratado. Igualmente a través de la Resolución 5259 de 2008 del Ministerio de Transporte, en el artículo 2  se establece que: “Los responsables o delegados de la entidades  públicas…SENA, SIJIN, Ministerio de Transporte y el propietario  del vehículo, estarán presentes el día y la hora que el Ministerio les señale por escrito, para proceder a la recepción del vehículo automotor postulado por el Ministerio del Transporte.”.. Sin embargo estos funcionarios no están presentes durante el ingreso de los vehículos a los patios de ALMAGRARIO por cuanto el Ministerio de transporte no viene notificando de manera oportuna a los delegados y responsables de las entidades públicas que hacen parte del proceso, en la medida que los vehículos vienen ingresando a los patios de ALMAGRARIO con la aprobación de la postulación del nivel nacional y el control de ingreso de ALMAGRARIO, </t>
  </si>
  <si>
    <t>Esta situación se presenta por deficiencias de control en el proceso de Interventoria,</t>
  </si>
  <si>
    <t xml:space="preserve">lo que conduce a no tener certeza en su debido momento, de las condiciones mecánicas de aptitud establecidas en la norma. </t>
  </si>
  <si>
    <t>No admitir vehículos que no estén aptos para la desintegración.</t>
  </si>
  <si>
    <t>Lo anterior se presenta por deficiencias de control en la Interventoria,</t>
  </si>
  <si>
    <t>, por deficiencias en el control de la Interventoria al proceso,</t>
  </si>
  <si>
    <t>La Subdirección de Tránsito en virtud de lo dispuesto en la Resolución 4775 del 1 de octubre de 2009, Artículo 83, modificado por la resolución 799 del 16 de marzo de 2010, Artículo 1, perdió la competencia para expedir los permisos de circulación restringida. Estos permisos con base en dichas normas los  expiden las Direcciones Territoriales a solicitudes de los importadores, exportadores, fabricantes y ensambladores de vehículos a través del sistema RUNT. Se anexa Resolución 799 de 2010.</t>
  </si>
  <si>
    <t>debido a deficiencia de comunicación entre las diferentes dependencias</t>
  </si>
  <si>
    <t xml:space="preserve"> lo que puede afectar la celeridad del alcance esperado en el desarrollo de los temas de formulación de políticas como reglamentaciones de las leyes y/o elaboración de otros productos definidos en el Plan Indicativo de la Entidad. </t>
  </si>
  <si>
    <t>Ejercer las funciones de supervisión para el control de la adecuada ejecución de los recursos de acuerdo con lo establecido en la cláusula de supervisión de cada convenio (Visitas, solicitud de reportes, verificación de obligaciones y suscripción de actas, entre otras).</t>
  </si>
  <si>
    <t xml:space="preserve">Según el literal A del artículo 10 del Decreto 1609 del 31 de julio de 2002, la certificación de aprobación técnica de los vehículos que transporten  GNC y GLP deberá ser expedida por personal idóneo acreditado por la Superintendencia de Industria y Comercio. Sin embargo, el Ministerio de Transporte no ha hecho exigible la certificación en los términos establecidos, lo que puede generar que las revisiones no estén acorde con los lineamientos estipulados en el Sistema Nacional de Normalización, Certificación y metrología, y que el transporte de dichas sustancias represente riesgo para la población y el medio ambiente. </t>
  </si>
  <si>
    <t>Respecto de las pautas a las cuales se debe sujetar los organismos de tránsito, El Ministerio de Transporte expedirá la correspondiente reglamentación, vía decreto, para lo cual se fija la meta de radicación en Presidencia de la República.
En cuanto a las sanciones, El Ministerio de Transporte radicó el pasado mes de octubre ante la Cámara de Representantes el proyecto de ley, el cual se distingue con el No. 208 de 2009-C/2009.</t>
  </si>
  <si>
    <t>Desarrollar  reporte de aforo y recaudo en línea y tiempo real en el HQ RUNT con acceso de consulta  a los funcionarios del Ministerio como a la Interventoria.</t>
  </si>
  <si>
    <t xml:space="preserve">Elaborar y presentar proyecto de ley para la modificación del porcentaje de los derechos de tránsito que corresponden al Ministerio. </t>
  </si>
  <si>
    <t>Generar una política de regulación económica a favor de los ingresos de la Nación.</t>
  </si>
  <si>
    <t>Dirección de Transporte y Transito y Oficina Jurídica</t>
  </si>
  <si>
    <t xml:space="preserve">en donde se evidenciaron: 
• Comprobantes de pago duplicados o repetidos para un solo trámite realizado.
• En ciertas liquidaciones se recibe el pago del comprobante, pero éste no se confirma por vía web services. 
• En el aforo se presentan CUPL como pagados y utilizados pero los recursos asociados a los mimos no tienen ingreso en el Banco, entre otros. 
Se observó además, que el Ministerio de Transporte no cuenta con la información clara y total de la problemática presentada ; sin embargo, los Coordinadores de Pagaduría y de Ingresos y Cartera del Ministerio realizaron algunas sugerencias al Concesionario, de las cuales a noviembre de 2010, no se tiene información de aclaración por parte del Concesionario ni de la Interventoria. 
</t>
  </si>
  <si>
    <t xml:space="preserve">Hallazgo No. 7 Programa de investigación y desarrollo (Administrativo) 
En el artículo primero del otrosí No. 1 suscrito el 8 de agosto de 2007, se ceden al concesionario el 94% de los derechos económicos de las tarifas por ingresos de datos al RUNT y por expedición de certificados de información , el restante 6% de los derechos económicos no cedidos, se distribuyó de la siguiente manera: 5% para cubrir los programas de investigación y desarrollo de nuevas tecnologías, dirigidas a temas de seguridad en el sector tránsito y transporte y el 1% para sufragar los gastos en que pueda incurrir el Ministerio por concepto de administración del contrato de concesión y el de Interventoria. Esta destinación del 5%, fue establecido en el estudio realizado por los Consultores Deloitte &amp; Touche, el cual fue soporte para el proceso de licitación y adjudicación del contrato de concesión.
Sin embargo, a partir del 31 de marzo de 2010, estos porcentajes del 5% y el 1% de los derechos económicos no cedidos al concesionario, son unificados con la suscripción del otrosí No 7, destinando el 6% para ambos conceptos; dichos ingresos están siendo manejados a través del Fondo Cuenta , para el cual durante la vigencia 2010, el Ministerio de Hacienda asignó presupuesto para este fondo por $1.200 millones, destinados en el Banco de Proyectos de Inversión Nacional –BPIN- de la siguiente manera: el 12% para administración y gerencia del proyecto, el 38% para asistencia técnica y jurídica de tecnología para la implementación del RUNT y el 50% para desarrollo de estudios e investigación para la fijación de la política en materia de transporte y tránsito.
</t>
  </si>
  <si>
    <t>Revisada la ejecución presupuestal se observó que al 1 de noviembre del presente año, se ha ejecutado el 61% del rubro, el cual se ha destinado únicamente para administración del contrato de concesión y de Interventoria,</t>
  </si>
  <si>
    <t>Se realizó contrato con Colciencias por $700.000.000 para la realización de estudios e investigación para el desarrollo de nuevas tecnologías dirigidas a temas de seguridad en el sector de tránsito y transporte.</t>
  </si>
  <si>
    <t>Se efectúo la depuración de la información de los CRC, con base en las Resoluciones expedidas por el Ministerio y las acreditaciones del ONAC, remitiéndose cuadro al RUNT, mediante correos electrónicos, oficios 20114210012901 del 13/01/2011 y 20114210021581 del 21/01/2011 y correos semanales con las modificaciones que se van presentando.</t>
  </si>
  <si>
    <t>Mediante memorando 20114200026563 del 18 de febrero de 2011, se designaron los responsables de preparar el procedimiento.</t>
  </si>
  <si>
    <t>Mediante Memorando 20114210048803 del 30 de marzo de 2011, se hace entrega del proyecto de procedimiento.</t>
  </si>
  <si>
    <t xml:space="preserve">Lograr que los CRC que expidan certificaciones sean solo los que cumplan con las normas vigentes y tengan la acreditación correspondiente.
</t>
  </si>
  <si>
    <t>2. Definir un procedimiento, para trámite y registro ante el RUNT de los CRC y de las novedades que se presenten, respecto a las condiciones inicialmente autorizadas y a la acreditación.</t>
  </si>
  <si>
    <t>1, Ajustar la reglamentación de los Centros de Reconocimiento de Conductores.</t>
  </si>
  <si>
    <t>Definir condiciones para la habilitación y funcionamiento de los Centros de Reconocimiento de Conductores.</t>
  </si>
  <si>
    <t>demoras en el análisis del resultado del informe emitido por la Universidad Nacional</t>
  </si>
  <si>
    <t>Definir la nueva ficha técnica de la licencia de conducción y establecer la programación para que los ciudadanos adelanten el cambio de la licencia de conducción dentro del plazo establecido en la ley 1383 de 2011</t>
  </si>
  <si>
    <t>Hallazgo No. 19 Deficiencias en la funcionalidad del sistema (Administrativo)
En las visitas realizadas por la comisión de la Contraloría, a los diferentes actores del RUNT, se observaron deficiencias en la funcionalidad del sistema en cuanto a la ejecución de los trámites asociados a los Centros de Reconocimiento de Conductores. *el CRC no carga los rechazados, por cuanto se da la opción al usuario de que se practique un examen más especializado y/o corrija la anomalía y regrese para comprobar tal hecho; situación que no permite tener un control sobre estos usuarios, dado que algunos no regresan, los cuales pueden acudir a otro CRC para que les aprueben sin el cumplimiento de los requisitos exigidos; *el sistema permite modificar la categoría y expedir el certificado. Igualmente, se puede modificar el tipo de trámite y las restricciones del conductor; *• En los primeros meses de operación del sistema, en la “consulta ciudadanos” dispuesta en el portal web, sólo se podía ver el último certificado de aptitud física, mental y coordinación motriz expedido en el RUNT</t>
  </si>
  <si>
    <t>Realizar seguimiento al sistema RUNT, para verificar la efectividad de los ajustes y cambios efectuados en el aplicativo HQRUNT.</t>
  </si>
  <si>
    <t xml:space="preserve">lo que se configura en el incumplimiento a lo establecido en el mencionado artículo y además de presuntamente incumplir con lo establecido en el numeral 16.4 del artículo 16 del Decreto 2053 de 2003 y el artículo 34 de la Ley 734 de 2002.
En la respuesta el Ministerio informa: “…Al respecto es de aclarar que dicha Subdirección de Tránsito, en el lapso indicado, únicamente autorizó el registró de Centros de Reconocimiento de Conductores, pero conforme a lo expresamente contemplado en la misma Resolución 619 de 2009, en donde se estableció que las solicitudes radicadas con anterioridad a  la expedición de dicha  norma, así como las que estuviesen en proceso de certificación por parte de un organismo certificador, continuarían su trámite y se regirían por las disposiciones legales vigentes, es decir anteriores a la Resolución 619 de 2009. 
Revisados los soportes allegados a la comisión de la Contraloría, se observa que algunos CRC, mencionados en el hallazgo, fueron constituidos con posterioridad a la expedición de la resolución y que el documento que anexa la entidad como soporte , expresa que es una oferta económica que emitió el ente certificador.
</t>
  </si>
  <si>
    <t>Revisión minuciosa  del alcance y vigencia de las normas que sustentan la expedición de actos administrativos por parte del Ministerio de Transporte.</t>
  </si>
  <si>
    <t xml:space="preserve">Lo anterior, debido a falta de una oportuna gestión de la Interventoria, </t>
  </si>
  <si>
    <t>Continuar con el plan de trabajo de la ISO 27001, establecer los objetivos de control y revisar los perfiles establecidos. Definir el esquema de operación de los OT Departamentales (vg. Cundinamarca en el uso de firmas digitales) Yy DT y otros actores y activar la validación de correspondencia del certificado digital.   El Ministerio mantendrá un control de la información que ingresa a las bases de datos del RNA y RNC para lo cual se diseñarán los respectivos sistemas y parámetros de validación.</t>
  </si>
  <si>
    <t>Tener y mantener el sistema de información actualizada, segura, integra, confiable de cada uno de los registros nacionales.</t>
  </si>
  <si>
    <t xml:space="preserve">1. Resolución       2. Oficio                   3. Cronograma       4. Cronograma         5. Cronograma  </t>
  </si>
  <si>
    <t>Privilegios de modificación</t>
  </si>
  <si>
    <t>utilización huella</t>
  </si>
  <si>
    <t>Reactivar y retomar la mesa de trabajo con la Registraduría para la validación efectiva de las huellas. SE REQUIERE APOYO DE ALTA GERENCIA y del Gobierno Nacional.</t>
  </si>
  <si>
    <t xml:space="preserve">1. Cronograma      2. Oficio                3. Resolución       4. Oficio         </t>
  </si>
  <si>
    <t xml:space="preserve"> no se contaba con todos los equipos de acuerdo con el manual de condiciones de operación, técnicas y tecnológicas</t>
  </si>
  <si>
    <t xml:space="preserve">1. Resolución       2. Oficio                3. Oficio            </t>
  </si>
  <si>
    <t>el Ministerio no había autorizado las pruebas</t>
  </si>
  <si>
    <t>por cuanto existen licencias en la base de datos de la Entidad, que no figuran aún en el RUNT, al igual que se presentan diferencias en categorías, número de refrendaciones y re categorizaciones,</t>
  </si>
  <si>
    <t>Conformar un equipo de trabajo para estructurar un proyecto conjunto que permita completar el tema de información  migrada MT – RUNT y con ello asegurar que la información disponible en la página web del Ministerio sea igual a la de Runt, desconectando la BD desactualizada que esta publicada en la página del MT.</t>
  </si>
  <si>
    <t>no  han sido efectivos los mecanismos para exigir a los diferentes actores el reporte de la información. Además,  no se contaba con todos los equipos de acuerdo con el manual de condiciones de operación, técnicas y tecnológicas</t>
  </si>
  <si>
    <t>Subdirección de Tránsito
 Informática
Grupo  Ingresos Cartera</t>
  </si>
  <si>
    <t xml:space="preserve">Hallazgo No. 40 Acceso del Ministerio de Transporte a la información (Administrativo). 
Los funcionarios del Ministerio de Transporte en sus  diferentes dependencias, no cuentan con los perfiles de usuario que garanticen el acceso a la información almacenada en la base de datos del RUNT  conforme  a lo dispuesto en la cláusula décima del contrato de concesión .  De otra parte, el sistema RUNT no presenta la información histórica asociada a los diferentes trámites , la cual fue reportada por el MT durante el proceso de migración. Estas situaciones aunadas al hecho de la baja participación de los funcionarios del MT que realizan los trámites, en la etapa de definición de requerimientos y especificación del sistema, conllevan a que el MT haya perdido control sobre la disponibilidad de su información misional.
En los informes revisados  no se evidenció que luego de transcurrido un año de operación del RUNT, se haya iniciado la implementación de la solución Data Warehouse, que se contempla en el numeral 2.2.5 del anexo A al contrato de Concesión. En respuesta de la Concesión  plantea que no se ha iniciado este desarrollo debido a que previamente se requiere culminar con la implementación de los registros de la segunda fase y por otro lado, hasta que el RUNT cumpla con la validación de todas las reglas de negocio establecidas no se puede garantizar la calidad de los datos de los registros ya en operación, condición necesaria para alimentar el Data Warehouse. 
En la revisión documental no se observó un claro seguimiento por parte del Ministerio, a los diferentes documentos entregados por el Concesionario, entre otros, los informes mensuales, los conceptos de la Interventoria, los reportes generados por las diferentes herramientas de seguridad y gestión de la plataforma tecnológica del RUNT.
</t>
  </si>
  <si>
    <t xml:space="preserve">Hallazgo No. 41 Dependencia tecnológica (Administrativo). 
Durante el procedimiento de captura de huella para el registro de ciudadanos y usuarios del sistema se emplean controles ActiveX; en los instructivos y manuales diseñados para los diferentes actores del sistema, se indica que el acceso al RUNT debe hacerse mediante el navegador Internet Explorer; al igual, los dispositivos lectores de huella digital que cumplen con el estándar exigido se encuentran homologados únicamente para plataforma Windows; que corresponden a tecnologías exclusivas de entornos Microsoft. 
</t>
  </si>
  <si>
    <t>Evaluar la arquitectura de la plataforma para verificar que Navegadores podrían soportar la funcionalidad y operación de HQ Runt, así como la viabilidad de la operación de los periféricos en otros sistemas operativos. 
Esta decisión deberá contemplar y valorar los niveles de usabilidad en Colombia de los navegadores diferentes a MS- Explorer.</t>
  </si>
  <si>
    <t xml:space="preserve">Hallazgo No. 43 Soporte al usuario (Administrativo). 
De acuerdo con lo establecido contractualmente, la Concesión RUNT ha dispuesto una mesa de ayuda a través de la cual se brinda el soporte a los diferentes actores del sistema. Según lo dispuesto en el numeral 3.10 del Anexo A, esta mesa debe estar centralizada y adicionalmente la Concesión debe conformar una base de conocimiento con los problemas y soluciones reportados; además, se establece en el mismo numeral que la Interventoria debe tener acceso de consulta permanente a la herramienta. </t>
  </si>
  <si>
    <t>Sin embargo, en todas las visitas realizadas por los auditores de la CGR a los diferentes actores, se observaron diversas y reiteradas situaciones en las que los usuarios del sistema manifiestan su inconformidad frente al soporte, por cuanto  los tiempos de atención y solución de los casos abiertos, el cierre automático de los mismos sin haber obtenido solución, la asignación del personal en la atención de los requerimientos y la baja capacitación técnica de este personal; no permiten la solución oportuna de los inconvenientes. De otra parte, en la revisión de la comisión de la Contraloría, no se observó el seguimiento por parte de la Interventoria para estos casos, situaciones que impactan en la calidad y oportunidad del servicio al ciudadano  y en el cumplimiento de las obligaciones contractuales.</t>
  </si>
  <si>
    <t>Contar con una sola herramienta para la gestión de incidentes a la que tenga acceso el Ministerio de Transporte para hacer el adecuado seguimiento al servicio prestado.</t>
  </si>
  <si>
    <t>Dirección de Transporte y Tránsito
Subdirección de Tránsito
Oficina Asesora Jurídica</t>
  </si>
  <si>
    <t xml:space="preserve">Dirección de Transporte y Tránsito
Subdirección de Tránsito
Subdirección de Transporte
Direcciones Territoriales
Oficina Asesora Jurídica
Oficina Asesora de Planeación
Grupo RUNT
</t>
  </si>
  <si>
    <t>Hallazgo No. 46 Contrato de Interventoria 082/2007  (Presunta incidencia Fiscal, Disciplinaria y Penal)
La Comisión de Auditoría identificó varios hechos irregulares que soportan de manera razonable una rotura de la normalidad administrativa dando lugar a la posible presencia de una lesión al patrimonio público , en principio estimada en $976.3 millones, para lo cual se dará inicio a una Indagación Preliminar por parte de la Contraloría General de la República. Lo anterior producto del supuesto cumplimiento parcial del objeto del Contrato de Interventoria No. 082/07 y las presuntas debilidades en la correspondiente gestión fiscal adelantada  por el Ministerio de Transporte.</t>
  </si>
  <si>
    <t xml:space="preserve">• La Interventoria presuntamente incumple, en parte, sus obligaciones técnicas, tecnológicas, legales, financieras, administrativas y operativas derivadas del contrato 082/07. 
• El Ministerio de Transporte presuntamente autoriza los pagos mensuales al Interventor en virtud del contrato 082/07, aún cuando tenía conocimiento de que no se venían cumpliendo íntegramente sus obligaciones contractuales y sin verificar a cabalidad el cumplimiento de las obligaciones del interventor. 
• El Ministerio de Transporte no realiza gestión oportuna y suficiente para imponer multas o recurrir a cualquier otro mecanismo legal en caso de demostrar incumplimientos graves y recurrentes en la ejecución del contrato 082/07. 
</t>
  </si>
  <si>
    <t>matriz verificación cumplimento obligaciones contractuales</t>
  </si>
  <si>
    <t>Supervisión Contrato 082 Gerencia del RUNT</t>
  </si>
  <si>
    <t>Control de calidad a informes de Interventoria a través de verificación cumplimiento esquema informes que incluya tiempos de entrega.</t>
  </si>
  <si>
    <t>Lista de chequeo de informe de Interventoria</t>
  </si>
  <si>
    <t xml:space="preserve">Informes periódicos   de concepto de verificación  de las obligaciones de la Interventoria,  elaborados por la Supervisión del contrato de Interventoria dando cumplimiento a   las  Resoluciones del Ministerio de Transporte No 002444/10, 001444/01 y 00155/01, según corresponda su vigencia, por las cuales se obliga a presentar Informes Periódicos. y al  manual de Interventoria y supervisión de contratos”, Capitulo 5, numeral 3 y Capitulo 2, literales e y v. </t>
  </si>
  <si>
    <t>Conceptos Informe de  reporte de verificación de  obligaciones de la Interventoria</t>
  </si>
  <si>
    <t xml:space="preserve">Al respecto, no se evidenció gestión por parte de la Interventoria o de la Entidad, </t>
  </si>
  <si>
    <t xml:space="preserve">
1. Expedir la nueva reglamentación para la constitución y  funcionamiento de los Organismos de Tránsito.
</t>
  </si>
  <si>
    <t>Preparar el proyecto de reglamentación</t>
  </si>
  <si>
    <t>Dirección de Transporte y Tránsito
Subdirección de Tránsito
Oficina Asesora de Jurídica</t>
  </si>
  <si>
    <t>2, Expedir un nuevo régimen sancionatorio para los Organismos de Tránsito.</t>
  </si>
  <si>
    <t>Preparar el proyecto de Decreto, conforme la Ley 1005 de 2006</t>
  </si>
  <si>
    <t xml:space="preserve"> Debilidades en la solución informática. Administrativo - Disciplinario   De acuerdo con la información suministrada por la entidad en oficio N° 20114010605951 del 24 de noviembre de 2011 suscrito por la Coordinadora del RUNT  se pudo evidenciar que de acuerdo a lo pactado en la clausula Primera del Otrosí 8 del 30 de julio de 2010 del contrato de concesión  N° 033 de 2007 y lo manifestado por la Interventoria en  su informe correspondiente al mes 45 relación con el informe de avance mensual de la concesión RUNT, correspondiente al mes de julio de 2011, haciendo alusión al mismo otrosí; se  evidencia que  no ha sido implementada y puesta en funcionamiento una solución informática que permita a los usuarios del sistema cargar directamente la información alusiva a los registros administrados por la concesión con el propósito de fortalecer la integridad, disponibilidad y certeza del sistema de conformidad con las condiciones técnicas, tecnológicas  y de operación previstas para el sistema RUNT.</t>
  </si>
  <si>
    <t xml:space="preserve"> Incumplimiento del marco regulatorio pertinente aplicable a los otrosíes.
De a acuerdo a lo estipulado en la  cláusula 10 del Contrato de Concesión 033 de 2007, es obligación del contratista prestar el correcto y oportuno servicio público del registro único nacional de tránsito y expedición de certificados de información acorde a las pautas establecidas en el estatuto general de contratación pública
El numeral 38 del capitulo I de la Resolución 1444 de 2001 (manual de Interventoria y supervisión) determina que si “se hace necesario adicionarlo en valor o plazo, el interventor remitirá a mas tardar un mes antes del vencimiento del plazo, la respectiva solicitud al jefe de la unidad ejecutora para su respectivo trámite. El jefe de la unidad ejecutora, en caso de encontrarla procedente, solicitará la disponibilidad presupuestal si se requiere, y someterá la solicitud de adición en valor o plazo, a consideración del comité de Licitaciones y contratos, o quien haga sus veces”
El contrato 033 de 2007, ha tenido 8 otrosíes, en los que se han variado los términos y condiciones inicialmente pactados.
En los Otrosíes 2, 3, 4, 5, 6 y 8 del Contrato de Concesión 033 de 2007, no se evidencia la inclusión de actas suscritas por el Comité Asesor de Licitaciones y Contratos, ni de oficios provenientes del Interventor del Contrato dentro de los términos establecidos  en el Numeral 38 del capítulo 1° y numeral 9° del capítulo 2 de la Resolución 1444 de 2001; que modificaron los términos inicialmente contemplados para las Fases de Construcción y Operación, Actualización y Mantenimiento del Runt, ampliando sus vigencias e inicio de operaciones para la ejecución de dichas actividades previstas en el cronograma pactado, lo que en la práctica equivale a una adición en plazo en estas fases. 
. 
De otra parte, algunas de las actividades desarrolladas en el Contrato, fueron prorrogadas extemporáneamente, es decir cuando ya había prescrito el término para culminar su ejecución, situación que se pudo determinó en los otrosíes 3, 4, 5 y 8  de este Contrato de Concesión.
</t>
  </si>
  <si>
    <t xml:space="preserve">Lo anterior, hace evidente la existencia de fallas en el proceso de Interventoria del contrato, que han generado riesgos en su ejecución y determinan incumplimientos de obligaciones contractuales con sus respectivas consecuencias por desconocer el marco normativo regulatorio pertinente , situación que además está pretermitiendo lo establecido en la Clausula 10ª del Contrato en mención, el articulo 4º, numeral 4º del articulo 25, numeral 4º del articulo 32, numeral 1º del articulo 26 de la Ley 80 de 1993, el Numeral 38 del Capítulo 1° y  numeral 9º del Capítulo segundo de la Resolución 1444 de 2001,asi como del articulo  34 y 53 de la Ley 734 de 2002, lo que podría conllevar un eventual alcance disciplinario 
</t>
  </si>
  <si>
    <t>Cumplimiento al Manual de Supervisión e Interventoria de Contratos adoptado mediante Resolución No 02444 del 18 de junio de 2010  para el trámite de elaboración de modificaciones al Contrato de Concesión 033 de 2007, en cuanto a adiciones en valor o prórroga del citado contrato.
La anterior acción de  mejoramiento es preventiva, no aplica acción correctiva por cuanto en el Manual de Interventoria vigente para el 2007,  fue el adoptado mediante Resolución No. 001444 del 8 de marzo de 2001 y en especial la actualización realizada en el memorando circular No. MT-2500-1-015641 del 27 de junio de 2002, donde se modifica el numeral 15 del precitado manual: (...) "Cuando las modificaciones impliquen adiciones en valor o plazo, estos documentos serán suscritos por el jefe de la dependencia ejecutora una vez se obtenga por parte del Comité de Licitaciones y contratos o quien haga sus veces". "si alguna de las anteriores modificaciones no implica adición en valor o plazo, no se requiere someterla a consideración del Comité de licitaciones y Contratos".</t>
  </si>
  <si>
    <t>Realizar todos los procesos y procedimientos por parte de la Interventoria y Supervisión del Contrato 033 de 2007, así como de la Unidad Ejecutora, cumpliendo con los plazos establecidos en el Manual de Interventoria y Supervisión, para aprobar y formalizar la respectiva modificación del contrato, cuando se trate de adición en valor o prórroga del plazo de ejecución del mismo, ante el Comité Asesor de Licitaciones y Contratos.</t>
  </si>
  <si>
    <t>En caso que sea necesario y procedente realizar una adición en valor o plazo al Contrato de Concesión 033 de 2007, cumplir con el procedimiento establecido en el Manual de Interventoria y Supervisión para la elaboración y aprobación de la respectiva modificación.</t>
  </si>
  <si>
    <t>Comunicaciones de la Concesión,  Interventoria y la Unidad Ejecutora. Acta de aprobación del Comité Asesor de Licitaciones y Contratos.</t>
  </si>
  <si>
    <t>Generar acciones tendientes a garantizar que las actividades de la Concesión RUNT  siempre estén correlacionados con las condiciones pactadas en el contrato.</t>
  </si>
  <si>
    <t>El cumplimiento de l Contrato en forma continua ininterrumpida, eficiente y eficaz.</t>
  </si>
  <si>
    <t>Organizar el expediente del Contrato de Concesión (No. 033 de 2007) de acuerdo con la Ley General de Archivo.</t>
  </si>
  <si>
    <t>Organizar expediente contractual</t>
  </si>
  <si>
    <t>Demoras en las respuestas del concesionario a requerimientos de la Interventoria y Ministerio de Transporte.  Administrativo. La  cláusula décima 10.8.6: del contrato de Concesión RUNT 033 de 2007- OBLIGACIONES DEL CONCESIONARIO- establece: “Suministrar al Ministerio y a las demás autoridades públicas que lo requieran la información necesaria para el adecuado cumplimiento de las funciones…”
De acuerdo con el  concepto de la Interventoria acerca del informe de avance mensual de la Concesión RUNT S.A., correspondiente al mes de Julio de 2011, se puede evidenciar que, el Concesionario no da respuesta oportuna a 24 requerimientos hechos por el Ministerio . Igual situación ocurre con la Interventoria.</t>
  </si>
  <si>
    <t xml:space="preserve">Exigir a la Concesión RUNT el cumplimiento de sus obligaciones contractuales en relación con las respuesta oportunas que debe hacer a los requerimientos y solicitudes de la Interventoria y Supervisión del Contrato. </t>
  </si>
  <si>
    <t>Obtener las respuestas a las solicitudes de información y requerimientos que realicen la Supervisión del Contrato y la Interventoria para la toma de decisiones y/o acciones de política de tránsito y transporte, o administrativas que se requieran para el adecuado funcionamiento del RUNT.</t>
  </si>
  <si>
    <t xml:space="preserve"> Incumplimiento  1ª  y 2ª etapa, fase de construcción.  Administrativo y Disciplinario
En el numeral 3.2.1. de la cláusula tercera del contrato, se pactó que la Primera Etapa de la Fase de construcción terminaría antes de finalizar el mes 18 contado a  partir de la suscripción del Acta de Inicio de Ejecución del Contrato de concesión  033 de 2007, esto es el 30 de septiembre de 2009 y al día siguiente  el inicio de la segunda fase (Numeral 3.2.2.).
Esta fecha fue postergada inicialmente en la Cláusula Primera del Otrosí  N° 4 suscrito el 29 de abril de 2009  para el 16 de junio de 2009  y posteriormente en la Cláusula Cuarta del Otrosí 6 del 30 de noviembre de 2009, se amplió nuevamente esa fecha para el 6 de octubre de 2009, fecha anterior a la suscripción del otrosí.
Con fecha  18 de marzo, es decir 5 meses y 12 días después de la última fecha acordada,  se suscribe  entre  el Gerente del Concesionario y el Representante Legal de la Interventoria, el Acta de Finalización Primera Etapa de la Fase de Construcción E Inicio fase de Operación para los primeros 7 registros , Acta que fue aprobada y aceptada por el Misterio de Transporte con oficio MT N°: 20104010107801 del 26 de marzo de 2010 sin objeción alguna. </t>
  </si>
  <si>
    <t xml:space="preserve">Estas dilaciones autorizadas por el ministerio y avaladas por la Interventoria </t>
  </si>
  <si>
    <t>Culminar el desarrollo e implementación de los registros de la Fase I y II del contrato 033 de 2007.</t>
  </si>
  <si>
    <t>Elaboración de un Plan de Mejoramiento con la Concesión RUNT que incorpore un cronograma con las fechas de implementación de los ajustes y modificaciones que establezcan los controles necesarios para asegurar la confiabilidad, integridad, seguridad y consistencia de la información recibida de las DT´s, OT´s y demás actores.</t>
  </si>
  <si>
    <t>Aprobación de la finalización de la fase I sin el cabal cumplimiento de los requisitos establecidos en el contrato.  Administrativo
La cláusula tercera del contrato de concesión define las fases para la implementación del  RUNT, la etapa I contempla la entrada en operación de siete Registros y la etapa II de los cuatro Registros faltantes.  El 18 de marzo de 2010 se suscribe por parte de la Interventoria y la Concesión, el acta de finalización de la primera etapa para la fase de construcción y operación de los siete registros iniciales del RUNT, dejando constancia que se da por concluida la primera etapa de la fase de Construcción de conformidad con las estipulaciones contractuales, situación aprobada por el Ministerio de Transporte.  No obstante lo anterior, se observa que a la fecha no están disponibles funcionalidades necesarias para la ejecución de trámites asociados a los registros iniciales , por lo que los casos deben solucionarse mediante la apertura de tickets de soporte o simplemente dejar la anotación en el expediente físico del respectivo trámite.</t>
  </si>
  <si>
    <t xml:space="preserve">Debilidades en las labores de Interventoria y la supervisión por parte del Ministerio frente a la exigencia del desarrollo de las funcionalidades del sistema conforme a la normatividad expedida y los parámetros  establecidos en el Contrato de Concesión.
</t>
  </si>
  <si>
    <t>Realizar las modificaciones y ajustes necesarios para terminar de desarrollar e implementar las funcionalidades de los registro de la Fase I del RUNT, que no están acordes con las necesidades de operación en cuanto a trámites pendientes de incluir en la operación, según la normatividad vigente al respecto.</t>
  </si>
  <si>
    <t>Garantizar exactitud y veracidad en la información que se procesa en el RUNT para los CEAs y CDAs y en los certificados que expidan.</t>
  </si>
  <si>
    <t>Elaboración de un Plan de Mejoramiento con la Concesión RUNT que incorpore un cronograma con las fechas de implementación de los  ajustes que con base en el inventario y la revisión de los campos, sea procedente implementar.</t>
  </si>
  <si>
    <t>Debilidades de validación para la expedición de los certificados de CEA y CRC.</t>
  </si>
  <si>
    <t>Garantizar que al efectuar los trámites relacionados con la Licencia de Conducción en los Organismos de Tránsito, exista plena coincidencia en la categoría de la misma, en los exámenes cargados al sistema por el CEA y el CRC.</t>
  </si>
  <si>
    <t>Registros pendientes.  Administrativo
El otrosí 8 al contrato de Concesión establece para los cuatro Registros Nacionales de la fase II , los plazos para la entrega de los protocolos de pruebas, la ejecución de pruebas piloto y en paralelo, la capacitación a los usuarios y la entrada en operación de los mismos, plazos cuyo cumplimiento estaba previsto entre el 3 de enero y el 7 de junio de 2011. A la fecha no se han aprobado por parte de la Interventoria y el Ministerio de Transporte, la totalidad de los casos de uso identificados para cada uno de los Registros ,</t>
  </si>
  <si>
    <t xml:space="preserve">Aplazamiento del cumplimiento de obligaciones relativa a certificaciones de calidad y de seguridad informática.  Administrativo
La Cláusula décima del contrato establece las obligaciones principales del Concesionario.  Entre estas se acuerda que el Concesionario deberá haber obtenido al vencimiento del mes 36   el certificado de calidad ISO 9001 versión 2000 en relación con los procesos, procedimientos y operaciones que desarrolle y ejecute en la administración, operación, actualización y mantenimiento del R.U.N.T. y el certificado de calidad ISO 27001 versión 2004 en el diseño e implementación de los procesos de seguridad informática del R.U.N.T. Estos certificados deberán mantenerse actualizados durante la vigencia del Contrato. Adicionalmente se establece en el numeral 2.3 del Anexo A, como característica de las funcionalidades del software de nivel central contar con niveles de seguridad y niveles de autorización exigentes, de acuerdo con las normas ISO 17799 para definición de controles y 27001 para gestión de seguridad. El cumplimiento de esta obligación se aplazó mediante el otrosí 6   para el mes 54, por lo que actualmente se están implementando estos sistemas de calidad. Para el caso del SGC  sólo a mediados de 2011, se generó la primera versión de los procedimientos para la gestión de los activos de TI.  Adicionalmente, en la revisión de los conceptos de Interventoria no se observa un seguimiento claro a la implementación de estos sistemas. </t>
  </si>
  <si>
    <t xml:space="preserve">Impacta la consolidación de un ambiente tecnológico que garantice la operación segura y controlada y el cumplimiento de las condiciones técnicas, tecnológicas y de operación definidas para el RUNT, lo que incide desfavorablemente en la validación y control de la información cargada por los diferentes actores en el Registro Único Nacional de tránsito - RUNT.
</t>
  </si>
  <si>
    <t>Aplicativo HQ-RUNT no ajustado a las buenas prácticas de diseño de portales informáticos.  Administrativo. De acuerdo a lo especificado en el anexo A Condiciones técnicas y tecnológicas del RUNT, en el inciso 2.3.2 Portal de trámites, este deberá ser diseñado como mínimo cumpliendo con las buenas prácticas de diseño de portales informáticos, contenidos en el (WCAG 1.0) Web Content Accessibility Guidelines 1.0. Al respecto se evidenciaron las siguientes situaciones: solo funciona con Internet Explorer, no se presentan fechas de las consultas, hay debilidades en las opciones de búsqueda,  no genera reportes de los trámites ejecutados, no ofrece manuales o ayuda en línea, inadecuado manejo del consumo de FUPAS en casos de bloqueo por falla del sistema, inconsistencias en los valores de determinados campos, inconsistencias en las fechas de vigencia de algunas licencias, inconsistencias en la información presentada en el HQRUNT respecto a la mostrada en la página web del RUNT,</t>
  </si>
  <si>
    <t>Debilidades en los controles para el diseño del sistema y las validaciones para el cargue y registro de la información. Debilidades en la funciones de Interventoria y supervisión.</t>
  </si>
  <si>
    <t>Debilidades en la aplicación de los mecanismos de seguridad establecidos contractualmente y diseñados para la operación del sistema.  Levantamiento de validaciones en cuanto a la validación de huella y control de acceso al sistema.</t>
  </si>
  <si>
    <t xml:space="preserve">Debilidades en el proceso de Gestión de Cambios.  Administrativo. 
La implementación y operación de un sistema de información requiere la separación de ambientes de desarrollo, pruebas y producción, así como la clara definición de niveles de responsabilidad y autorización;  para asegurar que los cambios a las aplicaciones y/o datos se realicen de manera controlada en cada uno de estos ambientes. Se observan debilidades asociadas al proceso de gestión de cambios por parte del concesionario, que no han sido objetados por la Interventoria ni por la supervisión.  Al respecto se ha observado que:
Se realizan modificaciones en las funcionalidades del aplicativo en horario laboral, al aplicar los cambios informados se presenta intermitencia del sistema, cambios a los datos de producción en sesiones de soporte,  bloqueos en la expedición de certificados de CRC impidiendo continuar el trámite,    el primer día hábil de la semana el sistema  está caído, sin aviso previo se deshabilitan opciones en el aplicativo, demoras en la actualización y registro de la información remitida por los diferentes actores,  durante un período corto de inactividad el sistema se bloquea causando la pérdida de la información ingresada, la información migrada por el OT en ocasiones no corresponde con la que reporta RUNT en su aplicativo,  fallas en la generación y el cambio de estado de CUPL.
</t>
  </si>
  <si>
    <t xml:space="preserve">Debilidades en las funciones de Interventoria y supervisión para exigir el cumplimiento de lo establecido en el capítulo 5 del anexo B al Contrato de Concesión </t>
  </si>
  <si>
    <t xml:space="preserve">Deficiente control sobre la adquisición y expedición de certificados de revisión técnico mecánica.  Administrativo
La Resolución 5600 de 2006 define las características del Certificado que será utilizado para la revisión técnico-mecánica y de gases por parte de los Centros de Diagnóstico Automotor en todo el territorio nacional y determina que los CDA serán responsables de la guarda y custodia de los mismos. En los numerales 2.2.1 y 2.2.2 del anexo B al Contrato de Concesión se definen los campos del  Registro Nacional Automotor y Registro Nacional de Licencias de Transito, indicando los  campos que debe contener en relación con la  Revisión Técnico mecánica. Se evidencia que el Ministerio de Transporte no ha establecido un control sobre la cantidad de certificados (papelería) que puede adquirir cada CDA y por otro lado, la impresión del mismo es totalmente independiente del RUNT por lo que no queda registrado en el sistema el número de certificado del formato pre impreso, sino el asignado automáticamente por el RUNT. Además se evidenció en los CDA   visitados a nivel nacional que en un porcentaje alto los datos de la licencia de transito  aportada por el ciudadano en el momento de la RTMYG no coinciden con los reportados en el RUNT, pero los CDA han optado por cargar los certificados con la información errónea que reporta el sistema para evitar que la solicitud sea rechazada. </t>
  </si>
  <si>
    <t>Falta de regulación para controlar la cantidad de certificados (papelería) adquiridos por los CDA, Falta de asociación entre la numeración pre impresa en los certificados con la generada por el RUNT</t>
  </si>
  <si>
    <t>En las semana del 20 y 27 de febrero se realizaron las pruebas con la nueva funcionalidad para la expedición de los certificados de revisión técnico mecánica y de emisiones contaminantes con el nuevo formato, en la que participaron funcionarios del Grupo RUNT y la Subdirección de Tránsito. El 5 de marzo de 2012 se realizó el correspondiente despliegue y entrada en operación de esta nueva funcionalidad, y se comenzó a realizar el control de los sustratos entregados por los señores de Thomas Greg &amp; Sons a cada CDA. En los meses de abril y mayo de 2012 se realizaron las pruebas de la segunda parte des esta funcionalidad para realizar el  la impresión y el control de los certificados de RTM a través del sistema RUNT, la cual a su vez realiza la validación para que el certificado de revisión Tecnicomecánica se pueda expedir de acuerdo a las características reales del vehículo, dejándose la nota sobre la inconsistencia y comunicándola para que se lleva cabo al ajuste. Este despliegue y entrada en operación de esta segunda parte de la funcionalidad de CDA´s se realizó el 28 de mayo de 2012.</t>
  </si>
  <si>
    <t>Deficiencias en las labores de Interventoria y supervisión al suministro de estos equipos</t>
  </si>
  <si>
    <t xml:space="preserve">Posibles errores en la información que se carga al sistema por parte de los Organismos de Tránsito, sin que se haya evidenciado y tomado los correctivos del caso por parte del concesionario y por la Interventoria del RUNT y la supervisión que realiza el Ministerio de Transporte.
No aplicación de los mecanismos de control establecidos.
</t>
  </si>
  <si>
    <t>Elaborar un instructivo de la Concesión RUNT dirigida a los OT´s, DT´s, y demás actores que enrolan usuarios al sistema RUNT, para exigir la utilización del lector de código bidimensional.</t>
  </si>
  <si>
    <t xml:space="preserve">Debilidades en la gestión de usuarios del sistema.  Administrativo
Tanto en el Contrato como en las Condiciones técnicas, tecnológicas y de operación se definen elementos de seguridad relacionados con los usuarios del sistema. De acuerdo con lo informado por el Ministerio, en cuanto a la administración de usuarios existen dos esquemas para la atención y operatividad; en el primero, se crea un usuario administrador en cada actor que se responsabiliza del manejo de los usuarios propios del actor y en el segundo, el Concesionario directamente administra los usuarios.  En las visitas adelantadas a nivel nacional por la CGR, se evidenciaron situaciones contrarias a estas definiciones y a lo recomendado por los estándares y buenas prácticas internacionalmente aceptadas para la gestión de usuarios, por cuanto se comparten los usuarios y los token, el sistema permite establecer varias sesiones simultáneas con el mismo usuario, no se deshabilitan oportunamente los usuarios que ya no deben interactuar con el sistema, se mantienen instalados certificados digitales de funcionarios  que ya no desempeñan labores en el RUNT, las solicitudes de creación de nuevos usuarios no son atendidas oportunamente por el Concesionario, además después de un tiempo de no actividad en el sistema, éste solicita la identificación y la clave del usuario del sistema, pero no vuelve a solicitar la captura de la huella .  De otra parte, conforme a lo establecido en el numeral 3.4.6 del Anexo A se define, como uno de los elementos para garantizar la seguridad de la información, una herramienta de auditoría informática  que permita realizar una adecuada gestión de auditoría de sistemas, sobre la cual  en los conceptos de Interventoria revisados e información provista por el Ministerio, no se observó seguimiento.  </t>
  </si>
  <si>
    <t xml:space="preserve">Deficiencias en la operación de web services.  Administrativo
El numeral 2.2 del anexo A define la arquitectura del sistema de información a desarrollar por el Concesionario, se contempla que la interacción con el RUNT de todos los actores sea mediante el portal de trámites. Así mismo, se establece que  dada la competencia del Ministerio de Transporte de estandarizar la ejecución de los trámites de tránsito y transporte en el país, se ha definido como plataforma de verificación un único software de validación de trámites para los Organismos de Tránsito y las Direcciones Territoriales, el cual diseñará, proveerá y mantendrá el Concesionario. No obstante lo anterior, el Ministerio permitió que algunos Organismos de Tránsito, los que generan el mayor número de trámites, interactúen con el RUNT mediante la tecnología web services, que les permite continuar usando los sistemas de información propios adaptándolos para que consuman los servicios web provistos por el RUNT . De acuerdo con lo informado por el Ministerio, sólo a partir de mayo de 2011 se iniciaron las mesas de trabajo para elaborar un documento que especifique los aspectos técnicos y procedimentales para el uso de web services.  
De otra parte, el 20 de agosto de 2010, se suscribió un acta entre la Concesión y la Interventoria en la que se aprueba un procedimiento para la certificación de las soluciones web services, definiendo que por cada entrega con cambios significativos en los servicios, debe realizarse un proceso de re certificación de estas soluciones y como mínimo este proceso se debe hacer una vez por semestre; además, el proveedor debe solicitar la re certificación cada vez que se genere una nueva versión de la aplicación y el RUNT le entregará una certificación y la lista de chequeo ejecutada a la aplicación. 
A partir de la información suministrada a la CGR, se evidencia la no realización del proceso de re certificación para los sistemas homologados y adicionalmente la ausencia de procedimientos para el seguimiento y monitoreo que garanticen la interacción  controlada de esos sistemas con el RUNT en las condiciones funcionales y de seguridad definidas en el contrato de Concesión. </t>
  </si>
  <si>
    <t xml:space="preserve">Elaboración de un Manual de Procedimientos de Homologación, Re certificación y Activación de actores que interactúan y/o tienen interés en interconectarse  con la plataforma tecnológica del RUNT a través de   Servicios Web. </t>
  </si>
  <si>
    <t>Con circunstancias como esta, derivadas de la fallas en el proceso de Interventoria que no han detectado este tipo de situaciones,  se podría estar presentando un incumplimiento del Ministerio de Transporte y del interventor en sus obligaciones de vigilar y exigir el cumplimiento a las obligaciones establecidas en el contrato, puesto que de acuerdo con lo estipulado en la clausula decima 4.19 del contrato, es obligación del concesionario “Proveer y actualizar un sistema de comunicaciones de contingencia para garantizar que en caso de falla del canal principal, el sistema puede continuar con su operación, de conformidad con lo establecido en el anexo A Condiciones técnicas y tecnológicas.”; 4.29 “ Corregir los errores que se produzcan en el funcionamiento de la Solución Tecnológica del R.U.N.T., así como realizar los ajustes requeridos para que el R.U.N.T.  Funcione en los términos previstos en el presente Contrato.”</t>
  </si>
  <si>
    <t>.  Multas impuestas por el Ministerio de Transporte al interventor del contrato de concesión no. 033 de 2007 no contabilizadas.  Administrativo
Se comprobó que al 30 de junio de 2011, el Ministerio de Transporte, no registró contablemente, las multas que por un valor total de $327,9 millones se le impuso al Consorcio PAI RUNT, mediante Resolución No. 005427  del 9 de diciembre de 2010, ejecutoriada el 25 de enero de 2011 y ratificada mediante Resolución No. 00899 del 30 de marzo de 2011 , como firma interventora del Contrato de Concesión No. 033 de 2007, integrada por las sociedades Ponce de León y asociados S.A. Ingenieros Consultores; Applus Norcontrol Colombia Ltda. e Interaudit S.A.</t>
  </si>
  <si>
    <t>1. Levantamiento de 4 actas trimestrales de conciliación</t>
  </si>
  <si>
    <t>Dirección de Transporte y Tránsito, Subdirección Financiera y Administrativa y Concesión RUNT</t>
  </si>
  <si>
    <t>Subsanar los ajustes o incrementos de tarifas RUNT correspondientes a los servicios concesionados para las vigencias 2010 y 2011 no realizados, para evitar desequilibrios económicos en el Contrato 033 de 2007.</t>
  </si>
  <si>
    <t>Dirección de Transporte y Tránsito, Subdirección Financiera y Administrativa</t>
  </si>
  <si>
    <t xml:space="preserve">Inadecuada contabilización de ingresos distintos a la fuente de la cual se originan.  Administrativo 
Se estableció que contablemente el Ministerio de Transporte, no viene desagregando a nivel de cuentas auxiliares, los valores correspondientes al 6% del Fondo Cuenta, es decir, de la tarifa de los derechos no cedidos por los trámites registrados en el RUNT. Así mismo los rendimientos financieros que son generados por éstos recursos a través de las cuentas Fondo de Investigación y Administración del Contrato e Interventoria, que hacen parte del Fondo Cuenta constituidas en fideicomiso y administradas por la fiducia, presentan la misma situación, ya que contablemente estos dos valores representan para el Ministerio un solo registro global como si se tratara de un solo ingreso, con cargo a la subcuenta 140114 formularios y especies valoradas y su contrapartida la subcuenta 411017 - 0005 formularios y especies valoradas, lo que se origina en las limitaciones que presenta el Sistema Integrado de Información Financiera – SIIF2, que no permite la creación de subcuentas a un nivel de detalle específico para registrar en forma separada y no global, los ingresos correspondientes al 6% de las tarifas RUNT y los rendimientos financieros generados, lo que contraviene lo dispuesto en los numerales 265 , 271  y 274  del Régimen de la Contabilidad Pública. 
</t>
  </si>
  <si>
    <t>Subdirección Financiera y Administrativa</t>
  </si>
  <si>
    <t>Dirección de Transporte y Tránsito, Supervisión Contrato -Coordinación RUNT, Subdirección Financiera y Administrativa y Concesión RUNT</t>
  </si>
  <si>
    <t xml:space="preserve">Lo anteriormente expuesto, se origina en las omisiones que sobre la materia vienen realizando conjuntamente la fiduciaria, la Interventoria, el concesionario y el MINISTERIO, con relación a la constitución de cuentas especiales para el recaudo y administración de los recursos entregados en fiducia según lo dispuesto en el contrato de concesión No. 033 de 2007 en su numeral 11.3, el cual señala que “Los rendimientos financieros de los fondos depositados en cada una de las subcuentas, acrecerán la subcuenta respectiva”, </t>
  </si>
  <si>
    <t xml:space="preserve">situación ocasionada por falta de mecanismos de verificación y validación de los registros en el RUNT, que genera la expedición de licencias no ajustadas a las normas reglamentarias y la circulación de conductores sin el cumplimiento de requisitos que pueden afectar la seguridad vial, la vida e integridad física de los ciudadanos, consecuencia de la actitud poco diligente tanto de la entidad en sus mecanismos de control a través de la Interventoria, como del concesionario en el cumplimiento del objeto contractual. </t>
  </si>
  <si>
    <t xml:space="preserve">Solicitar a la concesión RUNT la inactivación de los CRC que no cumplan con la acreditación, de acuerdo con los reportes del ONAC.     </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</si>
  <si>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actores que no estén cumpliendo con las condiciones de acreditación y homologación.</t>
  </si>
  <si>
    <t xml:space="preserve">Deficiente seguimiento por el Ministerio de Transporte  para la verificación de requisitos por parte de los CRC´s para mantener la  acreditación. Administrativo                                                 Analizados de manera selectiva 20 expedientes que contienen el histórico de los CRC en los archivos que reposan en el Ministerio de Transporte, se evidenció que en todos casos de la muestra analizada no se encuentra la documentación pertinente, como son: Simetric Álamos, Simetric Norte, Su Pase Ips Ltda.- Niza, CRC017 Siete de Agosto, CRC 10 El Polo O Inversiones Apolo Limitada y CRC 08 Cedritos entre otros., ni la información actualizada y organizada que permita efectuar un análisis del cumplimiento de sus obligaciones, lo cual garantizaría mayor credibilidad y confiabilidad en el proceso.  </t>
  </si>
  <si>
    <t>Elaboración de un Plan de Mejoramiento con la Concesión RUNT que incorpore un cronograma con las fechas de desarrollo e implementación de las funcionalidades de CRC´s y del RNPNyJ a ser manejadas directamente por el Ministerio de Transporte a través de la Subdirección de Tránsito para el control de las activaciones y desactivaciones de los actores que no estén cumpliendo con las condiciones de acreditación y homologación.</t>
  </si>
  <si>
    <t xml:space="preserve">Exigir el cumplimiento de los requisitos y del reporte de información individual al RUNT,  por cada CRC autorizado por el MT </t>
  </si>
  <si>
    <t>Culminar el proceso de inactivación de CEAS que no se ajustaron al decreto 1500 de 2009, previo el agotamiento del debido proceso.</t>
  </si>
  <si>
    <t>se inscribe al alumno al curso con validación de huella dactilar, pero se le cargan las horas de clases sin validación del mismo; no hay evidencia real de que al momento del cargue de horas, efectivamente el alumno se haya capacitado; se permite el cargue de clases simultáneamente a varias categorías de licencia con vehículos de tipología diferente; al igual que el cargue de horas de capacitación y expedición de certificado en categorías que el CEA no tiene aprobadas aún por el Ministerio de Transporte (Ej.: CEA Metropolitana de Floridablanca en Categoría C2).</t>
  </si>
  <si>
    <t xml:space="preserve">Falta de control sobre la capacidad autorizada por Ministerio de Transporte para los CEA´s.  Administrativo                                                              El parágrafo del  Artículo 23 del Decreto 1500/09 establece que ningún instructor podrá certificar más de doscientas cuarenta horas (240) mes de instrucción en conducción; dicho control se llevará a cabo a través del Registro Único Nacional de Tránsito –RUNT, Sin embargo, se determinaron las siguientes observaciones:
• Evaluada la Plataforma RUNT de los CEA Auto Class, Auto Conducir, Auto Randy Coinsas del Municipio de Bucaramanga; CEA Colsetrans y CEA Piedecuesta del Municipio de Piedecuesta, CEA Auto Florida de Floridablanca y la CEA  San Nicolás del Municipio de Girón, se observa que están excediendo  la capacidad autorizada por Ministerio de Transporte.
• La plataforma RUNT no está utilizando el criterio de intensidad horaria especificada en el Decreto 1500 y en la Resolución 3245/09, por lo tanto se presentan problemas como la simultaneidad de registro de horas para certificados de conducción con tipología vehicular diferente (registro de horas en moto y carro al tiempo como si la persona tomará diariamente hasta 10 horas de clase) y que el único
criterio para otorgar el certificado sea el cargue de las horas prácticas,
</t>
  </si>
  <si>
    <t xml:space="preserve">Deficiente reporte de trámites de los CEA´s. Administrativo                                                             El articulo 16 y 17 del Decreto 1500/09 y el Anexo II numerales 4.5 y 4.53 de la Resolución 3245/09 señala que los Centros de Enseñanza Automovilística llevarán una numeración consecutiva anual de los Informes de formación y de evaluación desde el inicio de sus operaciones. Sin embargo, se presentan diferencias entre el numero de certificados reportados por las CEAs con los registrados en la Plataforma RUNT .
Así mismo se determinó en el CEA Colsetrans quien reporta en Agosto del 2011 un listado de 90 certificados de aptitud para conducir; uno de ellos el de la  c.c. No. 4.219.073, la cual presenta posibles inconsistencias en el trámite de la licencia de conducción, dado que se certificaron en este CEA, haciendo uso de certificación de CRC y
trámite de licencia en un OT, en sitios distantes geográficamente y en fechas similares. En el CEA Piedecuesta presentó un listado de 126 certificados de aptitud para conducir, de los cuales 48 presentan posibles inconsistencias en el trámite de la licencia de conducción, dado que se certificaron en este CEA, haciendo uso de certificación de CRC y trámite de licencia en un OT, en sitios distantes geográficamente y en fechas similares y uno de estos  126 reportados corresponde a otro CEA  denominado Cooperativa Norteña de Transportes Integrados Ltda.- COONORTIN con sede en Barranquilla Atlántico.
</t>
  </si>
  <si>
    <t xml:space="preserve">por las siguientes razones:
• Se presenta el caso en el que al completar las horas el certificado no aparece por la opción “listar tareas” y se debe seguir cargando horas  pero si se revisa por ciudadanos aparece el certificado ocasionando la expedición de doble certificado y doble cobro.  
• Adicionalmente es reiterado que el sistema no arroja las solicitudes y cuando se han cargado horas de clase en el sistema este registro del alumno desaparece, teniendo así que llamar de nuevo al alumno para retoma de huella, presentándose retraso  en el trámite de licencias de conducción.
• Otra de las fallas que presenta el Sistema RUNT es que en algunos casos arroja la solicitud pero no específica el tipo de trámite que se va a  realizar, situación que genera que se realice la solicitud para expedición de Licencias de Conducción y el Certificado aparezca como tramite de re categorización y no se pueda realizar ningún reclamo por no tener prueba de esto. 
• Cuando se presentan inconvenientes al culminar el proceso de reporte de las horas al sistema, la información digitada se borra teniendo que iniciar nuevamente el proceso . 
• Existe información desactualizada en el RUNT con instructores que no tienen  la tarjeta de instructor cargada al sistema y vehículos propios del centro de enseñanza . 
</t>
  </si>
  <si>
    <t>Elaboración de un Plan de Mejoramiento con la Concesión RUNT que incorpore un cronograma con las fechas de desarrollo e implementación de la funcionalidad del RNPNyJ a ser manejada directamente por el Ministerio de Transporte a través de la Subdirección de Tránsito, para el control de las activaciones y desactivaciones de los CDA´s que no estén cumpliendo con las condiciones de acreditación y homologación.</t>
  </si>
  <si>
    <t>sin que el Ministerio de Transporte haya tomado acciones efectivas y oportunas al respecto, evidenciándose debilidades por parte de este Ministerio ante la deficiente Interventoria y la supervisión necesarias.</t>
  </si>
  <si>
    <t xml:space="preserve">Por lo anterior, no se está ofreciendo a los usuarios la información integra y consistente, ni es actualizada periódicamente en el sitio web, de tal manera que brinde al usuario, información de tipo institucional en la consulta sobre el RUNT (numeral 10.4.14); como consecuencia de la falta de seguimiento y control por parte tanto de la Interventoria contratada como de la supervisión por parte del Ministerio, para el cumplimiento de las obligaciones contractuales del concesionario, </t>
  </si>
  <si>
    <t>Mejorar y definir los procedimientos en todos los puntos de contacto con el usuario, de manera que la información sea fácilmente visualizada por cada uno de los actores del sistema, y que a su vez permita ofrecer la actualización de normas, procedimientos en línea.</t>
  </si>
  <si>
    <t xml:space="preserve"> Dirección de Transporte y Tránsito, Subdirección de Tránsito, Subdirección de Transporte, Supervisión Contrato -  Coordinación Grupo RUNT y Oficina Informática</t>
  </si>
  <si>
    <t>Mediante correo electrónico del 13 de junio de2012 se solicitó a Transcaribe acciones de mejora, situación en la cual se comprometieron a cumplirla a mas tardar el mes de noviembre.</t>
  </si>
  <si>
    <t xml:space="preserve">lo que conlleva presuntamente a que se quebrante lo dispuesto en los manuales de contratación e Interventoria para la imposición y el cobro de multas por incumplimientos, derivando la ampliación o dilatación de plazos no justificados para la entrega de las obras, autorización de mayor cantidad de obra o en su defecto a que se generen unos presuntos sobrecostos por mayor permanencia en obras por deficiencias técnicas de construcción o de obras no previstas, las cuales no están justificadas a través del correspondiente documento CONPES. </t>
  </si>
  <si>
    <t>Los expuesto, no permite determinar  la eficacia y efectividad de los mecanismos de control en materia contractual, como son seguimiento y monitoreo a los informes de las Interventoria contratadas, así como la prevención de los riesgos para su mitigación y administración.</t>
  </si>
  <si>
    <t>hecho que se presenta por fallas en la planeación, por cuanto se efectuaron cambios en los diseños por el contratista Vergel Castellanos  aprobados  por la Interventoria contratada INTERPRO- ETA, quienes ejecutaron la obra posterior a la rescisión del contrato Nº 007 de noviembre 20 de 2006, firmado inicialmente por el Contratista Vargas Velandia hoy XIE S.A.;</t>
  </si>
  <si>
    <r>
      <t>Hallazgo N° 23 Notas a los Informes Financieros</t>
    </r>
    <r>
      <rPr>
        <sz val="11"/>
        <rFont val="Arial"/>
        <family val="2"/>
      </rPr>
      <t xml:space="preserve">
En el Manual Financiero del proyecto establece que: “Con carácter obligatorio se deben presentar las notas explicativas a los informes financieros y al desarrollo del proyecto que reflejan  las particularidades sobre el manejo de la información contable estructurada de acuerdo con el Catálogo de Cuentas, que por su importancia deben revelarse, de manera que permita obtener elementos sobre el tratamiento contable y los saldos de las cuentas...".  No obstante, se observa que la Entidad al elaborar la Nota N°8 a los informes financieros - Cuentas por Pagar, correspondiente al saldo de las obligaciones contraídas para el desarrollo del SITM como son construcción, Interventoria, redes de servicios públicos, predios y plan de manejo ambiental, no reflejó $25.704.998 y en la Nota Nº 4: Recursos entregados En Administración, no presentó $1.940.928; además no revela la desagregación de la cuenta 142404001 recursos BIRF-Nación por $4.590.838.110 sobre la cual existen compromisos adquiridos, situaciones que pueden afectar el futuro de la estabilidad económica de la Entidad.  
</t>
    </r>
  </si>
  <si>
    <r>
      <t xml:space="preserve">Hallazgo No. 9.  Metroplús.  Conciliación de Saldos Bancarios - explicación de la diferencia. </t>
    </r>
    <r>
      <rPr>
        <sz val="10.5"/>
        <rFont val="Arial"/>
        <family val="2"/>
      </rPr>
      <t>La información de la columna "explicación de la diferencia" en las conciliaciones bancarias por concepto de "Retención o deducciones de impuestos pendientes de trasladar" debe guardar coherencia con la información suministrada por el encargo fiduciario.  Sin embargo, se evidenció inconsistencia de $6,2 millones entre los datos de las conciliaciones anexo 7 del manual financiero y el informe administrativo del encargo fiduciario a junio 30 de 2011 en las provisiones por impuesto pendiente de trasladar.</t>
    </r>
  </si>
  <si>
    <t>Mediante comunicación 20122100277081 del 31 de mayo 2012, se solicita a Metrolínea se establezcan controles y se de aplicaciones a los requerimientos planteados.</t>
  </si>
  <si>
    <t>Proyecto de documento Conpes presentado al DNP</t>
  </si>
  <si>
    <t xml:space="preserve">Debilidades en la calidad de la información Partiendo que es responsabilidad de los funcionarios de cada actor  verificar la veracidad, consistencia y legalidad de todos los requisitos y documentos de acuerdo con el ordenamiento jurídico, con sus procesos y validaciones internas. Es así que el sistema debe registrar y mantener actualizada, centralizada, autorizada y validada la información de los registros que conforman el RUNT. Con base en la revisión de la información reportada por el RUNT  para los Aforos, Centro de Diagnóstico Automotor y Centros de Reconocimiento de Conductores,  se evidencian debilidades por cuanto se encontraron registros con campos en blanco, inconsistencias en las fechas de expedición y vigencia del certificado de RTM y G , inconsistencias en la información reportada por diferentes herramientas , errores en los números de cédula , inconsistencias en apellidos, casos en los que el mismo número de cédula identifica a diferentes personas, información de médicos en la que la fecha de registro es posterior a la fecha de desvinculación, campos con el texto “sin información” e inconsistencias en los registros del reporte de aforos . </t>
  </si>
  <si>
    <t xml:space="preserve">Revisar periódicamente en el sistema RUNT que todas las validadas exigidas para la expedición de las licencias de conducción se estén efectuando correctamente. </t>
  </si>
  <si>
    <t xml:space="preserve">Verificar que de conformidad con las normas contables,  en el siguiente ejercicio fiscal se  capitaliza el superávit o déficit del ejercicio de la vigencia anterior.    </t>
  </si>
  <si>
    <t>En los estados financieros a 31 de Diciembre se incluyó la información correspondiente a la capitalización del superávit.</t>
  </si>
  <si>
    <t xml:space="preserve">Teniendo en cuenta que es un procesos iterativo. Se confirma que se ha cargado el aplicativo SISTEMA DE EJECUCION DE PLANES DE ADQUISICIONES - SEPA - del Banco Mundial.  Pudiéndose encontrar en proceso de ajustes o cargado. </t>
  </si>
  <si>
    <r>
      <t>Seguimiento a Plan de Mejoramiento. Hallazgo 35, Vigencia 2009. Metroplús. - Debilidades de Control Interno relacionadas con la Supervisión y Reporte de la Información que debe ser remitida en el Informe de Pagos de los Contratos del Proyecto C-1.</t>
    </r>
    <r>
      <rPr>
        <sz val="10.5"/>
        <rFont val="Arial"/>
        <family val="2"/>
      </rPr>
      <t xml:space="preserve">El pago efectivo neto es el valor que gira la fiduciaria a los contratistas o beneficiarios de los pagos considerados así: Valor total acta ó factura, menos el valor de la amortización del anticipo otorgado, menos el valor de la retención de las garantías cuando exista esa condición. Este valor debe ser igual al reflejado en el informe de pagos de los Contratos “C-1” en la columna  “Valor del Pago “D” y su distribución por fuente de financiación y concordante con lo reportado en el informe F2 “Informe de pagos generado por el encargo fiduciario". En la revisión efectuada mediante muestreo y cruce entre los formatos C1 y F2 del trimestre terminado a junio 30 de 2010, se determinó lo siguiente: En los pagos efectuados por Fuente BIRF en el Contrato 124 de 2009, correspondientes a las actas de obra No. 3, 4 y 5, después de amortización del anticipo y rete-garantía, y que figuran en el C1 por $111.6 millones, $148.3 millones, y $307 millones respectivamente;  presentan diferencias respecto de la casilla “Valor Neto D” del informe de pagos de la Fiducia F2 el cual refleja $219.6 millones, 291.8 millones y $603.8 millones, respectivamente. La anterior situación se presenta por debilidades de control interno relacionadas con la supervisión y reporte de la información que debe ser remitida en el Informe de pagos de los contratos del proyecto C1, lo que genera inconsistencia que afecta la razonabilidad del mencionado informe por valor de $548.2 millones a corte junio 30 de 2010. </t>
    </r>
    <r>
      <rPr>
        <b/>
        <sz val="10.5"/>
        <rFont val="Arial"/>
        <family val="2"/>
      </rPr>
      <t>Verificación del cumplimiento y efectividad</t>
    </r>
    <r>
      <rPr>
        <sz val="10.5"/>
        <rFont val="Arial"/>
        <family val="2"/>
      </rPr>
      <t>: La acción planteada nuevamente establece como Acción de Mejoramiento: “ajuste de los Informes Financieros presentados por los Entes Gestores”; Objetivo: Ajustar el Manual Financiero; Descripción de las Metas: Manual Financiero Versión 2010 y Unidad de Medida de la Meta: 1. El seguimiento efectuado con respecto al hallazgo establecido permite establecer que el planteamiento es el mismo de los anteriores, con ocasión a la Actualización del Manual Financiero por parte de la UCP, al fijar para un conjunto de hallazgos acciones correctivas que se destacan por la eliminación de los informes objeto de hallazgos. La Acción de Mejoramiento no es efectiva como se ha argumentado en los distintos hallazgos objeto de seguimiento y que revisten la misma similitud cuando se trata de inconsistencias relacionadas a informes que actualmente no hacen parte del Manual Financiero por que fueron objeto de eliminación o supresión. En conclusión, la meta se encuentra vencida (31/12/10), con un Avance Físico de la Ejecución de las Actividades del 100%; sin embargo, las acciones de mejoramiento propuestas fueron inefectivas y por lo tanto deben proponerse nuevas acciones con el objetivo de subsanar las deficiencias identificadas.</t>
    </r>
  </si>
  <si>
    <t>Puntaje base de evaluación de cumplimiento</t>
  </si>
  <si>
    <t xml:space="preserve">Información suministrada en el informe de la CGR </t>
  </si>
  <si>
    <t xml:space="preserve">Porcentaje de Avance físico de ejecución de las metas  </t>
  </si>
  <si>
    <t>Puntaje  Logrado  por las metas   (Poi)</t>
  </si>
  <si>
    <t>Se incluyó  en el Plan Nacional de Desarrollo 2010 - 2014  el siguiente artículo: Artículo 94. Fondo cuenta de renovación. Créase el Fondo de Renovación de Vehículos de Servicio Público de Transporte Terrestre Automotor de Carga como un sistema separado de cuentas en el Presupuesto General de la Nación adscrito al Ministerio de Transporte, destinado a fomentar la formalización empresarial y la modernización de la flota de vehículos de los pequeños propietarios que contribuyan al desarrollo de un sector de clase mundial.
Para desarrollar este artículo se estructuró Documento Conpes por parte del Ministerio de Transporte y se remitió al DNP por el Despacho del Viceministro de Transporte.: Se Anexa proyecto de Conpes remitido  a DNP.</t>
  </si>
  <si>
    <t>En la actualidad se están expidiendo las autorizaciones dentro de los términos legales establecidos en la norma, realizando requerimientos vía email a las empresas que radican de manera incompleta la documentación requerida para los mismos y siguiendo de manera estricta el orden de turno en la expedición de la especie venal. PORCENTAJE DE AVANCE: 100%. De igual manera con memorando circular 20124000049191 se dictaron directrices relacionadas con la aplicación del Decreto 019 de 2012, dentro de la cual  se informa la no exigencia de documentos que reposan en la Entidad y renovación automática de permisos, licencias o autorizaciones.</t>
  </si>
  <si>
    <t>Resolver de fondo las solicitudes presentadas para obtener autorizaciones de rutas y horarios en cumplimiento de las directrices institucionales.</t>
  </si>
  <si>
    <t>Evaluar la totalidad de las solicitudes de autorización de rutas, horarios y requerir la viabilidad a la Subdirección de Transporte.</t>
  </si>
  <si>
    <t>Solicitudes evaluadas y enviadas a la Subdirección de Transporte.</t>
  </si>
  <si>
    <t>Revisar y evaluar Reglamentaciones vigentes  incluidas en el inventario y considerar conveniencia de  unificación.</t>
  </si>
  <si>
    <t>Estructuración proyectos de actos administrativos de unificación que se recomienden expedir.</t>
  </si>
  <si>
    <t>Mediante acta del 18/05/2012, entre la Oficina Jurídica y la Subdirección de Tránsito, se acordó la compilación normativa.</t>
  </si>
  <si>
    <t>A este hallazgo no se le diseña plan de mejoramiento por lo considerado en la comunicación radicada con No. 20111050361111 de 25 de Julio de 2011.</t>
  </si>
  <si>
    <t xml:space="preserve">Implementar la revisión técnica y documental previa del camión  postulado para verificar su configuración y corrección en el  aplicativo de seguimiento y control del proceso de desintegración. </t>
  </si>
  <si>
    <t>Establecer un control técnico y documental de los vehículos previo al ingreso a Almagrario.</t>
  </si>
  <si>
    <t>Proceder a la solicitud de pago por vigencias expiradas, de acuerdo con lo establecido en el artículo 78 del Decreto 4803 del 29 de diciembre de 2010.</t>
  </si>
  <si>
    <t>Tramitar el CDP, una vez aprobada por parte del Ministerio de Hacienda y Crédito Público, la resolución de traslado presupuestal.</t>
  </si>
  <si>
    <t xml:space="preserve">Determinar el monto de los compromisos que ya cumplieron requisitos para el pago.
Hacer solicitud a Planeación para crear ficha MGA vigencias expiradas.
</t>
  </si>
  <si>
    <t>Solicitar CDP de traslado por la suma determinada, afectando el rubro que dio origen al compromiso.</t>
  </si>
  <si>
    <t>Solicitud de la Oficina de Planeación el tramite ante MHCP</t>
  </si>
  <si>
    <t>Adelantar la elaboración de una cartilla de la red vial departamental, implementando una herramienta de información para cualquier usuario y en especial a los departamentos, una vez aprobado por el Gobierno Nacional y el BID la prórroga del crédito 1963/OC-CO y asignados los recursos presupuestales para la vigencia 2012. Del mismo modo adelantar durante la vigencia 2012 un plan de divulgación, capacitación,  acompañamiento y seguimiento a los departamentos.</t>
  </si>
  <si>
    <t>Elaborar documento con las variables técnicas para ser utilizadas en la gestión vial de los Gobiernos Departamentales.</t>
  </si>
  <si>
    <t>Contratar elaboración de la cartilla.</t>
  </si>
  <si>
    <t>Capacitar a personal de la Dirección de Infraestructura del Ministerio de Transporte previamente definido en los temas que el Plan Vial Regional asesora a los departamentos.
A agosto de 2011 se disminuyó el grupo en 2 ingenieros.</t>
  </si>
  <si>
    <t>Transferir los conocimientos del Grupo de Trabajo del Plan Vial Regional al personal de planta de la Dirección de Infraestructura del Ministerio de Transporte o a quien se designe para tal fin.</t>
  </si>
  <si>
    <t>Realizar 4 reuniones de capacitación.</t>
  </si>
  <si>
    <t>Efectuar comunicaciones a los Gobiernos Departamentales para promover la elaboración de sus Planes Viales Departamentales.</t>
  </si>
  <si>
    <t>Se elaboraron comunicaciones a los departamentos, invitando a elaborar el Plan Vial Departamental.</t>
  </si>
  <si>
    <t xml:space="preserve">Visitar los Departamentos a fin de conocer los avances de lo previsto en los PVD y en los estudios financiados. </t>
  </si>
  <si>
    <t>Disponer de información respecto de los avances hechos por los Departamentos.</t>
  </si>
  <si>
    <t>Se han realizado 20 visitas a Gobernaciones (informes de comisión).</t>
  </si>
  <si>
    <t>Diseñar un informe que contemple lo solicitado por la Contraloría  el cual contenga el acumulado de los resultados del programa.</t>
  </si>
  <si>
    <t>Que en el Programa Plan Vial Regional, se disponga de una información de gestión acumulada.</t>
  </si>
  <si>
    <t>Diseñar y desarrollar dicho informe.</t>
  </si>
  <si>
    <t>Elaborar los procedimientos del Programa  PLAN VIAL REGIONAL.</t>
  </si>
  <si>
    <t xml:space="preserve">1. Elaboración de procedimientos del Programa PLAN VIAL REGIONAL, con la asesoría de la Oficina de Planeación.
</t>
  </si>
  <si>
    <t>2-Oficialización de los procedimientos de PLAN VIAL REGIONAL (Publicación en INTRANET).</t>
  </si>
  <si>
    <t>Se envió procedimiento a Planeación.</t>
  </si>
  <si>
    <t>Con fecha del 09/04/2012 se oficializó el procedimiento con publicación en Intranet.</t>
  </si>
  <si>
    <t>Para la vigencia 2012, se ajustará el Plan Indicativo correspondiente al Programa PLAN VIAL REGIONAL.</t>
  </si>
  <si>
    <t>Mejorar el esquema de seguimiento del PLAN VIAL REGIONAL.</t>
  </si>
  <si>
    <t>Ajustar el Plan Indicativo del 2012, para el Programa PLAN VIAL REGIONAL.</t>
  </si>
  <si>
    <t>Plan Indicativo  del Programa PLAN VIAL REGIONAL ajustado.</t>
  </si>
  <si>
    <t>Se presentó el plan indicativo a la Oficina Asesora de Planeación.</t>
  </si>
  <si>
    <t>Socializar a los Departamentos que el único ambiente de actualización y administración de la información es el SIGVial.</t>
  </si>
  <si>
    <t>Reiterarle  a los  Departamentos que el uso del sistema de Información, para consolidarlo como el sistema de actualización y consulta de la información vial departamental es el SIGVial.</t>
  </si>
  <si>
    <t xml:space="preserve">Comunicaciones a los Gobiernos Departamentales. </t>
  </si>
  <si>
    <t>Inclusión de la información disponible relacionada con registros fílmicos y definición multianual del alcance y costo de las intervenciones - Plan de intervención y Programa de inversiones para la red vial departamental.
Las demás consideraciones propuestas en el Conpes, rebasan las posibilidades técnicas y económicas del PVR.</t>
  </si>
  <si>
    <t>Disponer de la información  conforme a los Planes hechos por los Gobiernos Departamentales.</t>
  </si>
  <si>
    <t>En dado caso que se realicen nuevos contratos relacionados con los inventarios departamentales, se les hará énfasis a los departamentos en que incluyan red fluvial, si ésta es tenida como medio habitual de transporte.
Comunicación a los departamentos que no han hecho sus PVD, invitándolos a que los realicen incluyendo el componente fluvial en donde ese sea un medio de transporte empleado en el Departamento.</t>
  </si>
  <si>
    <t>Enviar comunicación a los Departamentos que no ha realizado sus PVD.</t>
  </si>
  <si>
    <t>Aplicar una metodología de desarrollo concertada con el Grupo de Sistemas del Ministerio y hacer seguimiento del proyecto.</t>
  </si>
  <si>
    <t>Entregar metodología al Grupo de Sistemas y dejar todo documentado en actas.</t>
  </si>
  <si>
    <t>Ajustar y complementar  el modelo entidad-relación, elaborar manual del usuario y elaborar manual de instalación.</t>
  </si>
  <si>
    <t>Mejorar la documentación existente y hacer transferencia al Grupo de Sistemas del Ministerio de Transporte.</t>
  </si>
  <si>
    <t>Entregar manual del usuario y del administrador del SIGvial.</t>
  </si>
  <si>
    <t>Incluir en las interfaces de visualización del SIGvial: tipos de superficie, puentes, túneles, y demás obras de arte según corresponda, así como los reportes de longitudes de tramos en la sección transversal del inventario vial.</t>
  </si>
  <si>
    <t xml:space="preserve">Entregar un documento que apoye a los Gobiernos Departamentales en la utilización de la herramienta SIGVial para la actualización de los inventarios viales. </t>
  </si>
  <si>
    <t>Apoyar a los Gobiernos Departamentales en la actualización de la información vial a través del SIGVial.</t>
  </si>
  <si>
    <t>Comunicación de entrega del manual de usuario a los 29 Gobiernos Departamentales.</t>
  </si>
  <si>
    <t xml:space="preserve">Establecer los contactos necesarios entre el SINC y SIGVial para mejorar el sistema de información. </t>
  </si>
  <si>
    <t>Reuniones Grupo de Trabajo PVR SIGVial  y SINC.</t>
  </si>
  <si>
    <t>Expedir la resolución por medio de la cual se le otorgue funciones de coordinación y seguimiento para los proyectos de los Sistemas Estratégicos de Transporte, a la Unidad Coordinadora.</t>
  </si>
  <si>
    <t>Incluir en el  Plan Indicativo  a partir de la  vigencia de 2012, las metas relacionadas con los SETP.</t>
  </si>
  <si>
    <t xml:space="preserve">Incluir dentro de las funciones, el seguimiento a los Proyectos para los Sistemas Estratégicos de Transporte. </t>
  </si>
  <si>
    <t>Incluir  metas para la coordinación y seguimiento de los SETP en el Plan indicativo y de acción  para el año 2012.</t>
  </si>
  <si>
    <t>Según la ficha técnica de plan indicativo enviado a la Oficina de Planeación se incluye como tema de seguimiento los SETP.</t>
  </si>
  <si>
    <t>Conciliar el recaudo de sobretasa con otras fuentes.</t>
  </si>
  <si>
    <t>Remitir al Grupo de Jurisdicción Coactiva Departamentos en mora.</t>
  </si>
  <si>
    <t>Realizar revisión del reglamento interno de cartera y ajustar resolución en dado caso.</t>
  </si>
  <si>
    <t>Iniciar el tramite de cobro por Jurisdicción coactiva.</t>
  </si>
  <si>
    <t>Remitir resoluciones para cobro coactivo por mora en pólizas de reposición vehicular a 31/Dic/10.</t>
  </si>
  <si>
    <t xml:space="preserve">Unificar la unidad de medida del Plan Indicativo de la Dirección Territorial Valle, con el Sistema de Gestión de Calidad.
</t>
  </si>
  <si>
    <t>Después de realizadas las mejoras locativas a las instalaciones de la Dirección Territorial Bolívar, y teniendo en cuenta que el 6 de Enero de 2012, informaron sobre las nuevas TRD para las Direcciones Territoriales del Ministerio, vía correo electrónico, estamos a la espera de la aprobación de estas, con el fin de proceder de manera definitiva a la ajuste total del archivo documental de la D.T.</t>
  </si>
  <si>
    <t xml:space="preserve">Revisar los Informes de Gestión por Proceso a cargo de la Dirección de Transporte y Tránsito y determinar los riesgos que están afectando la gestión. </t>
  </si>
  <si>
    <t>Ajustar los riesgos y sus respectivos controles acorde a lo evidenciado en los informes de gestión por procesos.</t>
  </si>
  <si>
    <t>Mapa de riesgos ajustados.</t>
  </si>
  <si>
    <t>Realizar auditorias internas de calidad para detectar deficiencias en los indicadores de los procesos misionales.</t>
  </si>
  <si>
    <t>Informes de auditoria internas de calidad.</t>
  </si>
  <si>
    <t>Se organizará el archivo de la D. T. Bolívar conforme lo demanda la Ley 594 de 2000 y demás normas reglamentarias.</t>
  </si>
  <si>
    <t>Transferir los expedientes al archivo que correspondan. Depurar los documentos soportes de cada expediente. Foliar los expedientes conforme alas reglas de archivo. Ubicar físicamente los expedientes en el archivo de acuerdo con las tablas de retención documental.</t>
  </si>
  <si>
    <t>Hacia futuro; por comité y de acuerdo al tiempo que se establezca para cada sesión, se incluirá una o mas de las funciones  establecidas en el Artículo 5 del Decreto  1826 de 1994.</t>
  </si>
  <si>
    <t>Se realizará seguimiento y evaluación a todos los programas del Sector de Infraestructura de Transporte que se encuentren en ejecución.</t>
  </si>
  <si>
    <t>Cumplir con las actividades de seguimiento y evaluación a los programas  del Sector de Infraestructura de Transporte que se encuentren en ejecución.</t>
  </si>
  <si>
    <t xml:space="preserve">Elaborar informes de seguimiento y evaluación a programas del Sector de Infraestructura de Transporte que se encuentren en ejecución. </t>
  </si>
  <si>
    <t>Informes trimestrales de evaluación y seguimiento.</t>
  </si>
  <si>
    <t>No se elabora plan de mejoramiento teniendo en cuenta los argumentos presentados a la Contraloría mediante oficio con radicado Nº 2011-330-26571-1 del 2 de junio de 2011, la cual fue reiterada mediante oficio Nº 2011-105-036111-1 del 25 de julio de 2011.</t>
  </si>
  <si>
    <t>Lograr el registro oportuno y veraz de las partidas debito y crédito, generadas en las cuentas corrientes de la Entidad, agotando los controles necesarios para evitar la duplicidad en los registros y/o la subestimación en los mismos.</t>
  </si>
  <si>
    <t>Una vez sean realizadas las conciliaciones bancarias y se detecten las partidas conciliatorias, proceder a su depuración y registro inmediato.</t>
  </si>
  <si>
    <t>Reclasificar cartera según su cobrabilidad y/o antigüedad</t>
  </si>
  <si>
    <t>Ajustar los saldos del balance de acuerdo a su cobrabilidad.</t>
  </si>
  <si>
    <t>Registro de reclasificación de cartera.</t>
  </si>
  <si>
    <t>Registro contable de 31 avalúos.</t>
  </si>
  <si>
    <t>Actualizar el valor del pasivo estimado provisión pensiones en los estados financieros del Ministerio de Transporte.</t>
  </si>
  <si>
    <t>Mejorar el nivel de identificación de recaudos.</t>
  </si>
  <si>
    <t>Minimizar el registro de ajustes de ejercicios anteriores.</t>
  </si>
  <si>
    <t>Solicitar al consignatario identificado por la DTN, la identificación de la obligación que está cancelando.</t>
  </si>
  <si>
    <t xml:space="preserve">Consultar al SIIF el registro contable de ingresos no identificados. </t>
  </si>
  <si>
    <t>Subdirección Administrativa y Financiera - Grupo Ingresos y Cartera</t>
  </si>
  <si>
    <t>Mediante correo electrónico del  20/12/2011 se solicitó concepto a la CGN. Sobre que tratamiento podemos darle a los ingresos que a diciembre 31 de cada año, no estén debidamente identificados para su correcta clasificación, para no correr el riesgo que en la siguiente vigencia fiscal se presenten desafectaciones de ingresos o ajustes contables que afecten las subcuentas de ajustes de ejercicios anteriores.</t>
  </si>
  <si>
    <t>No se elabora plan de mejoramiento teniendo en cuenta los argumentos presentados a la Contraloría mediante oficio con radicado Nº 2011-105-036111-1 del 25 de julio de 2011.</t>
  </si>
  <si>
    <t>Racionalizar los recursos tecnológicos del sector.</t>
  </si>
  <si>
    <t>Documento que refleje la situación de cada uno de las Entidades que conforman el Sector Transporte en cuanto a plataforma tecnológica.</t>
  </si>
  <si>
    <t>Fortalecer la seguridad de los sistema en el acceso de los recursos informáticos.</t>
  </si>
  <si>
    <t>Se procederá a ordenar el retiro del documento de políticas tecnológicas versión 2006.</t>
  </si>
  <si>
    <t>Apropiada divulgación de las reglamentaciones en materia informática a los  funcionarios.</t>
  </si>
  <si>
    <t>Retirar el documento de políticas de recursos tecnológicos versión 2006.</t>
  </si>
  <si>
    <t>Generar eficacia, efectividad y seguridad en el trámite de Certificación de cumplimiento de requisitos y atender de manera oportuna las solicitudes de los usuarios.</t>
  </si>
  <si>
    <t>Implementación de registros de certificaciones con el sistema RUNT.</t>
  </si>
  <si>
    <t xml:space="preserve">Adelantar la revisión mediante el consecutivo de pólizas de años anteriores como también las verificaciones subsiguientes que permitan evidenciar y gestionar  su cumplimiento.    </t>
  </si>
  <si>
    <t>Respuesta oportuna de los requerimientos tanto de las Aseguradoras como de los Peticionarios.</t>
  </si>
  <si>
    <t>Implementar en el sistema de garantías un mecanismo de control, mediante el cual se identifique oportunamente el vencimiento de las pólizas.</t>
  </si>
  <si>
    <t>Contar con un mecanismo de control que permita identificar de manera oportuna el vencimiento y cobro de las mismas.</t>
  </si>
  <si>
    <t>Mecanismo de control de pólizas de cumplimiento.</t>
  </si>
  <si>
    <t xml:space="preserve">Resolución modificatoria que fijará el término de vigencia de la certificación de cumplimiento. </t>
  </si>
  <si>
    <t>Elaborar la certificación de cumplimiento con las características del vehículo nuevo objeto de reposición, estén acorde las exigidas en el artículo 10 de la resolución 3253 de 2008.</t>
  </si>
  <si>
    <t>Expedir la aprobación con las características  del vehículo a registrar según Resolución 3253 de 2008.</t>
  </si>
  <si>
    <t>Requerir al concesionario RUNT la implementación del módulo de consulta para matrículas de vehículos y cancelación de las mismas.</t>
  </si>
  <si>
    <t>Contar con información oportuna que sirva como base para el trámite de reposición vehicular.</t>
  </si>
  <si>
    <t>Módulo de consulta diseñado e implementado.</t>
  </si>
  <si>
    <t>Organizar el archivo, acorde a las normas establecidas por el Archivo General de la Nación.</t>
  </si>
  <si>
    <t>Actas de visita y capacitación.</t>
  </si>
  <si>
    <t xml:space="preserve">Exigir al Interventor del contrato realizar las gestiones necesarias encaminadas a que el Contratista cumpla las condiciones  del contrato y etapas del procedimiento. </t>
  </si>
  <si>
    <t>Garantizar el cumplimiento y oportunidad del procedimiento de revisión de vehículos y documentos.</t>
  </si>
  <si>
    <t>Exigir por escrito al Interventor el cumplimiento estricto de sus funciones.</t>
  </si>
  <si>
    <t>Acto administrativo</t>
  </si>
  <si>
    <t xml:space="preserve">Todos los reportes de avance del Plan Indicativo se están validando antes de ser reportados a la Oficina Asesora de Planeación y  la información que reposa en la Subdirección de Tránsito corresponde exactamente a la registrada por las diferentes dependencias del Ministerio como Dirección de Transporte y Tránsito y Oficina Asesora de Planeación. Se adjunta certificación. </t>
  </si>
  <si>
    <t xml:space="preserve">La Dirección de Transporte y Tránsito analizará el formato FOT-03 y presentará los ajustes correspondientes a la Subdirección Administrativa y Financiera. </t>
  </si>
  <si>
    <t xml:space="preserve">Se hizo efectiva la hoja de ruta. </t>
  </si>
  <si>
    <t>Socializar procedimiento definido para modificar el Plan Indicativo.</t>
  </si>
  <si>
    <t>Dejar los registros de todas las actividades desarrolladas durante la realización de la propuesta de política conforme a lo establecido en el Sistema de Gestión de Calidad.</t>
  </si>
  <si>
    <t xml:space="preserve">Acompañamiento a DNP en la elaboración del proyecto de documento Conpes. </t>
  </si>
  <si>
    <t>Analizar, revisar   y ajustar frente a la metodología del DAFP, la información  suministrada por los jefes de las  dependencias del Ministerio, sobre las funciones de los cargos asignados a cada dependencia, con el fin de  actualizar el Manual Específico de Funciones y Competencias Laborales.</t>
  </si>
  <si>
    <t>Un manual específico de funciones y competencias laborales, adoptado mediante resolución.</t>
  </si>
  <si>
    <t xml:space="preserve">Actualizar el Manual Específico de Funciones y Competencias Laborales del Ministerio. </t>
  </si>
  <si>
    <t>Se llevará a cabo un proceso de contratación para la adquisición de una solución de acceso a internet con cobertura nacional contando con vigencias futuras.</t>
  </si>
  <si>
    <t xml:space="preserve">
Adquirir servicio de internet a nivel nacional de acuerdo con la oferta de cada Jurisdicción.</t>
  </si>
  <si>
    <t>Se adelantó proceso de contratación contrato No. 130 de 2010 cuyo objeto es: servicio de Internet para las diferentes dependencias del Ministerio de transporte a nivel nacional, con un plazo de ejecución de 8 meses hasta agotar recursos.</t>
  </si>
  <si>
    <t xml:space="preserve">Optimizar y estabilizar los canales de accesos de comunicación </t>
  </si>
  <si>
    <t>Adquisición del servicio de Internet con cobertura nacional.</t>
  </si>
  <si>
    <t>Se adelantó proceso de contratación contrato No. 130 de 2010 cuyo objeto es: servicio de Internet para las diferentes dependencias del Ministerio de Transporte a nivel nacional, con un plazo de ejecución de 8 meses hasta agotar recursos.</t>
  </si>
  <si>
    <t>Efectuar  el seguimiento de las solicitudes remitidas a las autoridades competentes.</t>
  </si>
  <si>
    <t>Atender oportunamente requerimientos de los usuarios.</t>
  </si>
  <si>
    <t>Seguimiento continuo a las solicitudes remitidas a las autoridades competentes.</t>
  </si>
  <si>
    <t>Expedir la reglamentación de la tarjeta de registro nacional para transporte de mercancías peligrosas.</t>
  </si>
  <si>
    <t>Expedir la reglamentación en la materia.</t>
  </si>
  <si>
    <t>Establecer los requisitos y procedimiento para la expedición de la tarjeta del registro nacional de mercancías peligrosas.</t>
  </si>
  <si>
    <t>Actualizar requerimientos para expedición de trámites y especies venales.</t>
  </si>
  <si>
    <t>Establecer los requisitos y procedimientos.</t>
  </si>
  <si>
    <t xml:space="preserve">Expedición de proyecto de Decreto.
Proyecto de Ley.
</t>
  </si>
  <si>
    <t>Dar herramientas de control del aforo y recaudo a la Concesión, a la Interventoria y al Ministerio que permitan el análisis oportuno del mismo.</t>
  </si>
  <si>
    <t>Generar cuentas de cobro a quien corresponda en caso de encontrar diferencias  y solicitar las investigaciones a que haya lugar.</t>
  </si>
  <si>
    <t>Cuentas de cobro.</t>
  </si>
  <si>
    <t>1. Cotejar las tarifas aplicadas en el año 2010 y 2011 en  el RUNT, con las ordenanzas departamentales, los acuerdos Municipales y Distritales y en caso de presentarse diferencias, hacer los cobros correspondientes.</t>
  </si>
  <si>
    <t>Lograr que el Ministerio recaude la totalidad de los ingresos que por Ley le corresponden.</t>
  </si>
  <si>
    <t>Designar responsables para proyectar el procedimiento.</t>
  </si>
  <si>
    <t>Presentar el proyecto del procedimiento para ser aprobado de acuerdo a lo establecido en el SGC.</t>
  </si>
  <si>
    <t>Aprobar el Procedimiento.</t>
  </si>
  <si>
    <t>Socializar procedimiento en mesa de trabajo con los involucrados en el proceso.</t>
  </si>
  <si>
    <t>Implementar procedimiento.</t>
  </si>
  <si>
    <t>Presentar propuesta.</t>
  </si>
  <si>
    <t xml:space="preserve">Garantizar que los Organismos de tránsito utilizan software cumpla con los requisitos para la  convivencia con el RUNT. </t>
  </si>
  <si>
    <t>Ejecución presupuestal por los conceptos definidos y según las necesidades del proyecto.</t>
  </si>
  <si>
    <t>Expedir el acto administrativo en caso de ser pertinente.</t>
  </si>
  <si>
    <t>Si el concepto jurídico acoge lo expuesto por la CGR se expedirá el acto administrativo pertinente.</t>
  </si>
  <si>
    <t>Resolución expedida.</t>
  </si>
  <si>
    <t>Lograr que la información  que existe en el RUNT sobre los CRC, sea consistente y corresponda a lo autorizado por el Ministerio.</t>
  </si>
  <si>
    <t>2. depurar el cumplimiento de los requisitos, una vez individualizada la base de datos.</t>
  </si>
  <si>
    <t>Lograr que  solo los CRC que, cumplan con los requisitos exigidos en la resolución expedida por el Ministerio, basado en las normas y tengan  la acreditación vigente, sean lo únicos que puedan realizar exámenes.</t>
  </si>
  <si>
    <t>Oficiar al RUNT  y a los CRC, dando la instrucción correspondientes.</t>
  </si>
  <si>
    <t>Cuadro de depuración.</t>
  </si>
  <si>
    <t>Socializar procedimiento  mediante oficio, a los CRC, RUNT Y ONAC.</t>
  </si>
  <si>
    <t>Ajustes al sistema, por CRC que incumpla (Acto Administrativo).</t>
  </si>
  <si>
    <t>2 Ajustar la reglamentación de los Centros de Reconocimiento de Conductores.</t>
  </si>
  <si>
    <t>Lograr que todos los CRC registrados tengan la debida acreditación y cumplan con los requisitos exigidos en la normatividad.</t>
  </si>
  <si>
    <t>Revisión de la normatividad que regula los Centros de Reconocimiento de Conductores y expedición de la nueva reglamentación.</t>
  </si>
  <si>
    <t>2, Expedir el acto administrativo reglamentado la nueva ficha técnica y la programación para realizar el cambio de licencia dentro del plazo concedido por la ley (Marzo 2014).</t>
  </si>
  <si>
    <t>Presentar el proyecto del acto administrativo para aprobación.</t>
  </si>
  <si>
    <t>Aprobar el acto administrativo.</t>
  </si>
  <si>
    <t>1. Ajustar la funcionalidad del sistema RUNT, en cuanto a los trámites que deben y pueden realizar los CRC, de acuerdo a las normas vigentes.</t>
  </si>
  <si>
    <t>Garantizar el cumplimiento de la normatividad vigente y aplicable al Ministerio de Transporte.</t>
  </si>
  <si>
    <t>Contar con los soportes y análisis técnico, financiero y jurídico que acrediten la procedencia o no de otro sí.</t>
  </si>
  <si>
    <t>Esta administración deberá contar con todo el soporte técnico, jurídico y financiero que soporte y acredite la procedencia o no de la celebración de un otro sí, en aquellos eventos en que se requiera, para garantizar el cabal cumplimiento de las obligaciones contractuales.</t>
  </si>
  <si>
    <t>Verificar las causales que pueden generar la necesidad de suscribir otro sí al contrato 033 de 2007, para garantizar el cabal cumplimiento de las obligaciones contractuales.</t>
  </si>
  <si>
    <t>Concepto jurídico sobre la procedencia o no de la celebración de otro sí, en aquellos eventos en que se requiera.</t>
  </si>
  <si>
    <t>Durante la vigencia 2011 no se requirió de la expedición de ningún otro sí al contrato 033 de 2007. Para futuras vigencias, en caso de requerirse algún otro sí al contrato se realizará la debida justificación jurídica, técnica y financiera que soporte el mismo, así como el concepto y apoyo de la Oficina Asesora Jurídica del Ministerio, el respectivo concepto de la interventoria del proyecto RUNT y la del Asesor Jurídico Externo del Grupo RUNT.</t>
  </si>
  <si>
    <t xml:space="preserve">Se llevarán a cabo mediante un plan de trabajo que incluya:
1. La planeación y desarrollo de un  proyecto  para que cada Organismo de Transito Departamental (vg. Cundinamarca)  tenga cada uno su certificado digital u operen integrados dentro del transito departamental.
2. Generar una  comunicación Oficial a los OT por parte del Ministerio para que sea aplicada la validación de correspondencia usuario autenticado Vs certificado digital.
3. Se establecerán mesas de trabajo para la revisión de los requerimientos de negocio Vs las validaciones implementadas en el sistema HQ Runt.
4. Seguimiento al cronograma para el cumplimiento de la Implementación de la Norma ISO27001.       
5. Reactivación de las mesas de trabajo con la Registraduria Nacional para utilizar los datos oficiales que posee la Registraduria en la autenticación de los usuarios del sistema (Huellas).
</t>
  </si>
  <si>
    <t xml:space="preserve"> Informática</t>
  </si>
  <si>
    <t>Implementación de políticas y procedimiento de Gestión  de Acceso de Usuarios, utilizando los estándares establecidos en la Norma ISO27001, para este efecto.</t>
  </si>
  <si>
    <t>Generar un procedimiento para administrar y controlar la publicación de información en el sitio web de Runt  (Incluyendo la función de Web Máster / Áreas Seguridad De Operación / Control De Publicación).
La acción de mejoramiento esta orientada a controlar la información que se publica en la página del Runt.</t>
  </si>
  <si>
    <t>1. Documentar e institucionalizar el Procedimiento de Mantenimiento, administración y control de la información publicada en el website de Runt.
2. Asignar la función de administración de información del site de Runt (Webmaster).
3. Definir un control de monitoreo periódico de la información publicada en el site de Runt, incluyendo el reporte y manejo de novedades e inconsistencias.</t>
  </si>
  <si>
    <t>1. Conformar la mesa de trabajo con la Registraduria para la validación efectiva de la huella en el proceso de autenticación de Runt (Autenticidad).
2. Aplicar reingeniería al proceso de huella para estandarizar el requerimiento y el manejo de excepciones.
3. Enviar la Resolución de obligatoriedad de validación del acceso con huella para todos los organismos de Tránsito y revisar la aplicabilidad en OA como la PONAL.
4. Activar el control de huella para todos los usuarios del Sistema HQ Runt</t>
  </si>
  <si>
    <t>Revisar el uso del Certificado Digital en los Tránsitos Departamentales, Direcciones Territoriales y demás Actores. Utilización y efectividad de las reglas  de validación (100%) definidas frente al sistema.</t>
  </si>
  <si>
    <t xml:space="preserve">Se llevara a cabo mediante un plan de trabajo la planificación  para que cada  Organismo de Transito, Direcciones Territoriales y demás actores  tenga su certificado digital.         Generar una  comunicación Oficial a los OT, DT, Otros Actores para que sea aplicada la validación de correspondencia usuario autenticado Vs certificado digital.       Revisar los perfiles existentes, jerarquización y su procedimiento.                                                            </t>
  </si>
  <si>
    <t>Llevar a cabo un procedimiento pre aprobado para las pruebas pertinentes en los tres centros de datos del RUNT.</t>
  </si>
  <si>
    <r>
      <rPr>
        <b/>
        <sz val="9.5"/>
        <rFont val="Arial"/>
        <family val="2"/>
      </rPr>
      <t xml:space="preserve">Plan de Trabajo:    </t>
    </r>
    <r>
      <rPr>
        <sz val="9.5"/>
        <rFont val="Arial"/>
        <family val="2"/>
      </rPr>
      <t xml:space="preserve">                                                                                                                                          
(1. Establecer las condiciones y requisitos actuales de procesamiento de los Data Center.
2. Identificar los procesos/servicios críticos que se van a recuperar. 
3. Valorar el impacto financiero y operativo. Determinar los tiempos objetivos de recuperación.
4. Priorizar procesos para recuperación.
5. Determinar los recursos mínimos de recuperación.
6. Establecer estrategias de recuperación.
7. Coordinar y organizar un ejercicio de prueba de recuperación de los servicios identificados utilizando la infraestructura disponible.
</t>
    </r>
  </si>
  <si>
    <t>Mesa de trabajo para la revisión del procedimiento de requerimiento de huella para la inscripción de personas en el caso de existir excepciones.</t>
  </si>
  <si>
    <t>Mesa de trabajo para revisión de la viabilidad  del tipo de acceso a la información pública.</t>
  </si>
  <si>
    <t>Fortalecer  la identificación y administración de usuarios.</t>
  </si>
  <si>
    <t xml:space="preserve">Conformación mesa de trabajo ( Oficio).          </t>
  </si>
  <si>
    <t>Ajustes en la funcionalidad del  sistema RUNT, en cuanto a los trámites de importación temporal de vehículos.</t>
  </si>
  <si>
    <t>2. Realizar los cambios requeridos en el aplicativo HQRUNT, para que pueda ser utilizado oportunamente, conforme a las necesidades de las Direcciones Territoriales y a las exigencias legales.</t>
  </si>
  <si>
    <t>Mejora en el proceso de registro de la información por parte de los Centros de Diagnóstico Automotor.</t>
  </si>
  <si>
    <t>Realizar los cambios requeridos en el aplicativo HQRUNT para que pueda ser utilizado conforme a las necesidades los CDA.</t>
  </si>
  <si>
    <t>Implementación de los cambios requeridos en la plataforma HQRUNT.</t>
  </si>
  <si>
    <t>Mitigar la diferencia de la información registrada en la bases de datos Ministerio de Transporte - RUNT.</t>
  </si>
  <si>
    <t xml:space="preserve"> Depurar la información histórica.</t>
  </si>
  <si>
    <t>Mejora en el proceso de registro y mantenimiento  de información de PNJ que requieren habilitación, autorización o permiso del Ministerio de Transporte.</t>
  </si>
  <si>
    <t>Realizar los cambios requeridos en el aplicativo HQRUNT para que pueda ser utilizado conforme a las necesidades de la Subdirección de Tránsito y la Subdirección de transporte.</t>
  </si>
  <si>
    <t>Implementación en la plataforma de desarrollo HQRUNT.</t>
  </si>
  <si>
    <t>Diseñar procedimientos que garanticen el cargue del 100% de la migración de los registros de los organismos de tránsito al sistema RUNT.</t>
  </si>
  <si>
    <t>Disponer de toda la información de los diferentes actores en el RUNT y con ello brindar los mayores beneficios a los usuarios y a las entidades que requieran información.</t>
  </si>
  <si>
    <t>Para aquellos casos que  la falta de migración no obedezca a causales que requieran el diseño y aplicación de nuevos procedimientos, es decir, que no tienen causa justificada, reporte a la Superintendencia de Puertos y Transporte, para que se adelanten las respectivas investigaciones.</t>
  </si>
  <si>
    <t xml:space="preserve">
1- Integración de los sistemas de información para el Ministerio de Transporte - estructuración del proyecto a partir del 8 febrero al 8 de Abril, bajo productividad de herramientas de ETL, donde los funcionarios autorizados tendrán acceso.     
2- Implementación y entrada en producción del Data Warehouse, fase que se inicio el 12 de enero de 2011 y se proyecta la entrada en producción a 29 de Julio de 2011.           
3- Seguimiento del Plan de Integración de Información Runt -MT y del Proyecto de Implementación del Data Warehouse de Runt.</t>
  </si>
  <si>
    <t>Hacer seguimiento al plan de implementación del Data Warehouse, por parte del MT.
Establecer un plan de actividades para ajustar el protocolo de acceso a la bases de datos RUNT por parte del Ministerio de Transporte.</t>
  </si>
  <si>
    <t xml:space="preserve">Independencia tecnológica con el posible riesgo de impactar en la escalabilidad del sistema. </t>
  </si>
  <si>
    <t>Seguimiento al plan del concesionario quien entrara en contacto con los proveedores para homologar y acotar los diferentes navegadores y sistemas operativos para su compatibilidad FI:   24 de enero   FF: 24 de marzo.
Con los resultados de la Investigación de la Concesión Runt, se evaluará en mesa de trabajo la viabilidad técnica de incluir el soporte para otros navegadores diferentes de MS Explorer y establecer el plan de trabajo de ajuste del sistema informático y su plataforma tecnológica. Fecha de decisión: Junio 15 de 2011.</t>
  </si>
  <si>
    <t>Revisión de las consultas de CDA,CRC,CEA para mejorar su presentación y evaluación de cuales campos requieren doble digitación.</t>
  </si>
  <si>
    <t>Mejorar el esquema de atención y soporte a los usuarios del sistema.</t>
  </si>
  <si>
    <t>Proporcionar información adecuada y efectiva a las inquietudes de los usuarios.</t>
  </si>
  <si>
    <t>Prestar la atención oportuna y con la calidad requerida a los usuarios del sistema RUNT.</t>
  </si>
  <si>
    <t>Modificar la estructura actual de atención a los diferentes actores por una mesa de ayuda integral con un grupo de personas entrenado para brindar el soporte adecuado.</t>
  </si>
  <si>
    <t>Mejorar la calidad de la atención y escalar sólo los incidentes que tengan problemas de tipo técnico y dejar que todos los requerimientos relacionados con el desconocimiento del aplicativo por parte del usuario sean atendidos en el primer nivel.</t>
  </si>
  <si>
    <t>Mesa de ayuda integral con un grupo de personas entrenado para brindar el soporte adecuado.</t>
  </si>
  <si>
    <t>Herramienta de incidentes.</t>
  </si>
  <si>
    <t>Número de incidentes atendidos a primer nivel.</t>
  </si>
  <si>
    <t>2. Evaluación de los procesos y la estabilización de los registros contemplados en la fase 1, para definir la entrada en operación de la fase 2.</t>
  </si>
  <si>
    <t xml:space="preserve">Definir los parámetros de los registros considerados en la segunda fase del RUNT. </t>
  </si>
  <si>
    <t>Garantizar la centralización de la información de los registros, conforme a lo señalada en las leyes 769 de 2002 y 1005 de 2006.</t>
  </si>
  <si>
    <t xml:space="preserve">Preparar y expedir los actos administrativos correspondientes a los registros de la segunda fase. </t>
  </si>
  <si>
    <t>Evaluar el estado, la confiabilidad  y el nivel de estabilización de los registros contemplados en la primera fase, definiendo los ajustes pertinentes y la fecha mas conveniente desde el punto de vista técnico para la implementación de la segunda fase.</t>
  </si>
  <si>
    <t>Implementación matriz de seguimiento obligaciones contractuales contrato 082.</t>
  </si>
  <si>
    <t>Verificar con sus respectivas evidencias el cumplimiento de las obligaciones contractuales mes a mes.</t>
  </si>
  <si>
    <t>Revisión entrega de informes en tiempo y calidades requeridas por el Ministerio.</t>
  </si>
  <si>
    <t xml:space="preserve">Demostrar el cabal cumplimiento de las obligaciones contractuales del Interventor y que, además, sirven de soporte real para realizar los pagos al Contratista conforme lo dispone la clausula sexta del contrato 082/07. </t>
  </si>
  <si>
    <t>1 matriz verificada de manera mensual (12) anuales.</t>
  </si>
  <si>
    <t>1 cheq list del cumplimiento del esquema de informe del contrato 028 en calidad y tiempo de entrega.</t>
  </si>
  <si>
    <t>1 concepto mensual del informe de actividades presentado por la Interventoría.</t>
  </si>
  <si>
    <t>Realizar el seguimiento a los Organismos de Transito y al RUNT, para verificar su oportuna conectividad e inicio de operaciones.</t>
  </si>
  <si>
    <t>Definir las nuevas condiciones para la constitución y funcionamiento  de los Organismos de Tránsito
 (Hoy rige la Resolución. 3846 de 1993) con el propósito de garantizar una mejor prestación de servicio a los usuarios.</t>
  </si>
  <si>
    <t>Exigir a la Concesión RUNT el cumplimiento de los estipulado en las cláusulas primera, segunda, tercera y cuarta del Otro sí No. 8 del contrato 033 de 2007, en cuanto al desarrollo e implementación de los cuatros (4) registros de la Fase II del contrato.</t>
  </si>
  <si>
    <t>Culminar el desarrollo e implementación de los cuatros (4) registros de la Fase II del contrato 033 de 2007 -  RNR y S, RNAT, RNMA y RNET.</t>
  </si>
  <si>
    <t>Elaboración de un plan de mejoramiento con la Concesión RUNT que incorpore un cronograma con las fechas de implementación de los cuatros (4) registros de la Fase II del contrato 033 de 2007.</t>
  </si>
  <si>
    <t>Organizar el expediente objeto de observación (Contrato de Concesión No. 033 de 2007), de conformidad con la Ley General de Archivo.</t>
  </si>
  <si>
    <t>Mesas de trabajo con la Concesión RUNT para acordar los ajustes al documento No. 2011-401-068151-1 de 29 de diciembre de 2011 de Acuerdo de Niveles de Servicio.</t>
  </si>
  <si>
    <t>Validar en el sistema RUNT que exista la debida correlación entre el Certificado de Aptitud en Conducción que exigen los CEAs y el de aptitud física, mental y de coordinación motriz de los CRCs, en cuanto a la categoría de la licencia de conducción para la cual se emiten.</t>
  </si>
  <si>
    <t>Solicitar a la Concesión RUNT la implementación en las funcionalidades,  de la validación de la coincidencia en la categoría de la Licencia de Conducción para la cual se expiden los Certificados en los CEAs y en los CRCs.</t>
  </si>
  <si>
    <t>Exigir a la Concesión RUNT el cumplimiento de los estipulado en las cláusulas primera, segunda, tercera y cuarta del Otro sí No. 8 del Contrato 033 de 2007, en cuanto al desarrollo e implementación de los cuatros (4) Registros de la Fase II del contrato.</t>
  </si>
  <si>
    <t xml:space="preserve">Implementar los mecanismos de control  y de seguridad en la información, de acuerdo a lo previsto en el Contrato de Concesión del RUNT, en todos los actores y trámites.  </t>
  </si>
  <si>
    <t xml:space="preserve">Garantizar la integridad, confidencialidad y disponibilidad de la información  en el RUNT y el cumplimiento de la normatividad vigente en todos los trámites. </t>
  </si>
  <si>
    <t>Solicitar a la Concesión RUNT la implementación de los mecanismos requeridos para garantizar el control y la seguridad de la información de todos los actores, de acuerdo al contrato y a las debilidades encontradas.</t>
  </si>
  <si>
    <t xml:space="preserve">Implementación y pruebas en el sistema de las medidas diseñadas y desarrolladas. </t>
  </si>
  <si>
    <t>Exigir a la Concesión RUNT el cumplimiento de sus obligaciones contractuales establecidas en el Capitulo 5 del Anexo B- condiciones de operación del contrato, en relación con las características y condiciones del servicio de soporte estipulados en el contrato 033 de 2007.</t>
  </si>
  <si>
    <t>Lograr que la Concesión RUNT cuente con una mesa de ayuda que provea unas características y condiciones de servicio de soporte que respondan adecuada y oportunamente a  las necesidades de todos los actores y usuarios del sistema RUNT.</t>
  </si>
  <si>
    <t xml:space="preserve">Elaboración de un Plan de Mejoramiento con la Concesión RUNT que incorpore un cronograma con las fechas de implementación de los ajustes y modificaciones requeridos para subsanar las debilidades asociadas a las características y condiciones del servicio de soporte de la mesa de ayuda. </t>
  </si>
  <si>
    <t>Implementar mecanismos de control sobre los Certificados de Revisión Tecnicomecánica y de Emisiones Contaminantes que utilizan los CDAs y sobre la impresión de dichos Certificados.</t>
  </si>
  <si>
    <t>Lograr el adecuado control de la distribución, impresión y expedición de los certificados de RTMYEC y el cumplimiento de los requisitos legales exigidos.</t>
  </si>
  <si>
    <t>Exigir a la Concesión RUNT el cumplimiento de sus obligaciones contractuales establecidas en el numeral 3.12  del Anexo A- condiciones técnicas y tecnológicas del RUNT, en relación con el Kit Básico que debe ser entregado a las Direcciones Territoriales y a los Organismos de Tránsito estipulados en el contrato 033 de 2007.</t>
  </si>
  <si>
    <t>Exigir a la Concesión RUNT el cumplimiento de sus obligaciones contractuales establecidas en el  Anexo A- condiciones técnicas y tecnológicas del RUNT, en relación con la gestión de usuarios del sistema estipulado en el contrato 033 de 2007.</t>
  </si>
  <si>
    <t>Subsanar las deficiencias y debilidades con los elementos de seguridad relacionados con los usuarios del sistema, con el fin de garantizar que la información almacenada y validada por el sistema, no haya sufrido modificaciones externas y que genere los reportes y alarmas respectivas en caso de presentarse transacciones no autorizadas.</t>
  </si>
  <si>
    <t xml:space="preserve">Elaboración de un manual de procedimientos de homologación, re certificación y activación de actores que interactúan y/o tienen interés en interconectarse  con la plataforma tecnológica del RUNT a través de   Servicios Web. </t>
  </si>
  <si>
    <t>Exigir a la Concesión RUNT el cumplimiento de sus obligaciones contractuales establecidas en relación con  proveer y actualizar un sistema de comunicaciones de contingencia para garantizar que en caso de falla del canal principal, el sistema puede continuar con su operación, de conformidad con lo establecido en el Anexo A - condiciones técnicas y tecnológicas del contrato 033 de 2007.</t>
  </si>
  <si>
    <t xml:space="preserve">Elaboración de un Plan de Mejoramiento con la Concesión RUNT que incorpore un cronograma con las fechas de implementación de los ajustes y modificaciones requeridos para que la plataforma RUNT funcione acorde con los términos previstos en el Contrato. </t>
  </si>
  <si>
    <t>Reunión trimestral entre la Oficina Jurídica y la Subdirección Administrativa y Financiera.</t>
  </si>
  <si>
    <t xml:space="preserve">Revisar los actos administrativos a través de los cuales las  autoridades distritales, municipales y departamentales fijan  las tarifas  por los diferentes conceptos de trámites de tránsito, con validación y cruce de información Instrumentación de las medidas de control, conceptos de trámites de tránsito. Validación y cruce de información.   Instrumentación de las medidas de control.                                                                                                                                                                                                                                                                                                                                                   </t>
  </si>
  <si>
    <t xml:space="preserve">Disponer de mecanismos de control efectivos para el control de los ingresos a favor del Ministerio de Transporte. </t>
  </si>
  <si>
    <t>Estructuración y presentación de proyecto de Ley fijando Método y Sistema para el cobro de las tarifas por concepto de tramites en el Ministerio.</t>
  </si>
  <si>
    <t>Estructuración y Presentación proyecto de Ley al Congreso de la República.</t>
  </si>
  <si>
    <t>Clarificar la situación presentada y adoptar las medidas requeridas de ser necesario.</t>
  </si>
  <si>
    <t xml:space="preserve">Documento de revisión y clarificando la situación presentada, con las medidas a implementar. </t>
  </si>
  <si>
    <t>Revisión  y verificación de la información de ingresos y tramites.
Instrumentación de las medidas de control.</t>
  </si>
  <si>
    <t>Garantizar el cumplimiento del manual  de supervisión adoptado por el Ministerio de Transporte.</t>
  </si>
  <si>
    <t>Proyecto de resolución que contemple parámetros técnicos que permitan determinar de manera objetiva el valor de los contratos de prestación de servicios.</t>
  </si>
  <si>
    <t>Registrar de manera separada por subcuenta y por concepto los ingresos provenientes del RUNT.</t>
  </si>
  <si>
    <t>1. Solicitar consulta al Ministerio de Hacienda y/o a la Contaduría General de la Nación sobre el procedimiento a implementar.</t>
  </si>
  <si>
    <t>3. Implementación de un sistema previo de validación de tarifas por parte del RUNT.</t>
  </si>
  <si>
    <t>Ajustar las fechas limite en que se deben trasladar los recursos y rendimientos al Ministerio de Hacienda por parte de la Fiducia del RUNT.</t>
  </si>
  <si>
    <t>1. Revisar la obligación contractual y la normatividad sobre transferencia de recursos.</t>
  </si>
  <si>
    <t>2. Solicitar, en caso de ser necesario, el ajuste al contrato de fiducia.</t>
  </si>
  <si>
    <t>3. Verificar trimestral mente el cumplimiento de términos en la transferencia de los recursos.</t>
  </si>
  <si>
    <t>Registrar contablemente en cuentas de orden el monto de los activos afectos la proyecto RUNT.</t>
  </si>
  <si>
    <t>Llevar un control sobre los inventarios de bienes de infraestructura afectos al RUNT.</t>
  </si>
  <si>
    <t>1. Solicitar semestralmente el inventario actualizado de bienes tecnológicos afectos al RUNT.</t>
  </si>
  <si>
    <t>2. Realizar los registros y/o ajustes contables a que haya lugar.</t>
  </si>
  <si>
    <t>3. Implementar informes semestrales sobre el cumplimiento de obligaciones sobre inversiones tecnológicas.</t>
  </si>
  <si>
    <t>Verificar la adecuada implementación en el sistema RUNT de las validaciones exigidas para la expedición de las licencias de conducción, en especial la existencia de los certificados de aptitud física, mental y de coordinación motriz.</t>
  </si>
  <si>
    <t xml:space="preserve">Garantizar que el sistema RUNT solo permita la expedición de las licencias de conducción que cumplan con los requisitos legales exigidos. </t>
  </si>
  <si>
    <t>Controlar que los Centros de Reconocimiento que no se encuentren debidamente acreditados y cumpliendo las exigencias legales puedan expedir certificados.</t>
  </si>
  <si>
    <t>Garantizar que solamente los CRC que cumplan todas las exigencias legales en especial la acreditación, puedan efectuar los exámenes y expedir certificados.</t>
  </si>
  <si>
    <t>Mantener actualizada y organizada la información y expedientes de los CRC.</t>
  </si>
  <si>
    <t xml:space="preserve">Lograr el adecuado y oportuno control de la información de los CRC tanto en el sistema RUNT como en el Ministerio de Transporte. </t>
  </si>
  <si>
    <t xml:space="preserve">Mantener actualizada y organizados los expedientes de los CRC, de tal manera que en los mismos reposen todos los documentos.  </t>
  </si>
  <si>
    <t>Implementar mecanismos para controlar la expedición y cargue en el sistema RUNT de los Certificados de los CRC.</t>
  </si>
  <si>
    <t>Lograr el adecuado control sobre los Certificados que expiden los CRC.</t>
  </si>
  <si>
    <t xml:space="preserve">Exigir a los CRC el cumplimiento  del reporte del cambio de profesionales. </t>
  </si>
  <si>
    <t>Lograr el control sobre el personal médico vinculado a los CRC y la adecuada prestación del servicio a los usuarios.</t>
  </si>
  <si>
    <t xml:space="preserve">Requerir a los CRC el cumplimiento de la obligación de reportar oportunamente el cambio de profesionales de la salud.   </t>
  </si>
  <si>
    <t>Implementar mecanismos para controlar el número de certificados que expidan y  carguen en el sistema RUNT los CRC.</t>
  </si>
  <si>
    <t xml:space="preserve">Elaboración de un Plan de Mejoramiento con la Concesión RUNT que incorpore un cronograma con las fechas de desarrollo e implementación de las funcionalidades de CRC´s. </t>
  </si>
  <si>
    <t>Garantizar que los actos administrativos de habilitación cumplan con las normas vigentes.</t>
  </si>
  <si>
    <t>Lograr que todos los actos administrativos que se expidan a los CRC cumplan los principios de coherencia e integridad.</t>
  </si>
  <si>
    <t xml:space="preserve">Verificar que los actos administrativos por medio de los cuales se autoriza el funcionamiento de los CRC cumplan con las normas vigentes y contenga todos los parámetros exigidos en las mismas. </t>
  </si>
  <si>
    <t>Estructuración y presentación de proyecto de Ley fijando método y sistema para el cobro de las tarifas por concepto de trámites en el Ministerio.</t>
  </si>
  <si>
    <t>Estructuración proyecto de Ley y al Congreso de la República.</t>
  </si>
  <si>
    <t>No se formula acción de mejoramiento ya que el funcionamiento de las sedes señaladas en el informe obedece a un fallo de tutela.</t>
  </si>
  <si>
    <t>No se formula acción de mejoramiento ya que el funcionamiento de las sedes señaladas en el informe obedece a un fallo de tutela</t>
  </si>
  <si>
    <t>Adelantar acciones  para concluir el proceso de inactivación en el RUNT de los CEAS que no se ajustan a lo previsto en el Decreto 1500 de 2009.</t>
  </si>
  <si>
    <t>Lograr que todos los CEAs cumplan lo previsto en el Decreto 1500 de 2009 y en la Resolución 3245 de 2009.</t>
  </si>
  <si>
    <t>Revisar y ajustar la Funcionalidad de los CEAS en el sistema RUNT.</t>
  </si>
  <si>
    <t>Lograr el adecuado control de las horas de capacitación en los CEAS.</t>
  </si>
  <si>
    <t>Elaboración de un plan de mejoramiento con la Concesión RUNT que incorpore un cronograma con las fechas de mejoras y ajustes al RNCEA.</t>
  </si>
  <si>
    <t>Lograr el adecuado control de las horas de capacitación por cada instructores de los CEAS de acuerdo a la normatividad vigente.</t>
  </si>
  <si>
    <t>Exigir a los CEAS el cumplimiento de los señalado en los Artículos 16 y 17 del Decreto 1500 de 2009 y en el Anexo II de la Resolución 3245 de 2009.</t>
  </si>
  <si>
    <t>Garantizar el cumplimiento de lo previsto en el Decreto 1500 de 2009 y en los anexos de la Resolución 3245 de 2009 por parte de los CEAS.</t>
  </si>
  <si>
    <t xml:space="preserve">Requerir a los CEAS el cumplimiento de la obligación de llevar numeración consecutiva anual  de los informes de formación y evaluación.    </t>
  </si>
  <si>
    <t>Implementar medidas para garantizar la validación de instructores autorizados por cada CEA en el sistema RUNT.</t>
  </si>
  <si>
    <t xml:space="preserve">Lograr el adecuado control a través del sistema RUNT de los Instructores vinculados a  cada CEA. </t>
  </si>
  <si>
    <t>Implementar medidas para garantizar que los CEAS solo se puedan expedir certificados de capacitación con vehículos que cumplan todos los requisitos exigidos en las normas vigentes.</t>
  </si>
  <si>
    <t>Lograr el adecuado control de los vehículos autorizados para la capacitación a los CEAS.</t>
  </si>
  <si>
    <t>Depurar  y ajustar la base de datos de vehículos  de los CEAS en el RUNT, con respecto a las resoluciones de habitación expedidas por el MT.</t>
  </si>
  <si>
    <t>Incluir en los expedientes de los CDA, todos los documentos que sustenten la expedición de las resoluciones, las acreditaciones  y las novedades que se presenten.</t>
  </si>
  <si>
    <t>Garantizar que todos los expedientes de los CDAs estén actualizados y con todos los soportes.</t>
  </si>
  <si>
    <t>Revisar que los expedientes de los CDA contengan todos los documentos soporte antes de ser archivados.</t>
  </si>
  <si>
    <t xml:space="preserve">Exigir a la Concesión RUNT la oportuna inactivación de los CDAs que sea solicitada por el MT.  </t>
  </si>
  <si>
    <t>Garantizar la oportuna inactivación en el RUNT de los CDAs que no cumplen las condiciones exigidas para su funcionamiento.</t>
  </si>
  <si>
    <t>Exigir a la Concesión RUNT la expedición y entrega al MT de la Certificación sobre el cumplimiento de las condiciones Técnicas, tecnológicas y de Operación de los OT.</t>
  </si>
  <si>
    <t>Garantizar que todos los OT que interactúan con el RUNT cumplan las condiciones técnicas, tecnológicas y de operación exigidas en la Resolución 1552 de 2009.</t>
  </si>
  <si>
    <t>Solicitar a la Concesión RUNT el envió de todos los Certificados de cumplimiento de las  condiciones técnicas, tecnológicas y de operación de los OT que están operando y reiterar la obligación contendida en la Resolución 1552 de 2009.</t>
  </si>
  <si>
    <t>Implementar medidas para superar inconvenientes y facilitar los procesos de migración de información de los OT al sistema RUNT.</t>
  </si>
  <si>
    <t xml:space="preserve">Lograr el cierre del proceso de migración de información de los OT al RUNT, tanto del RNA como del RNC. </t>
  </si>
  <si>
    <t>Efectuar mesas de trabajo periódicas para considerar y definir acciones que faciliten el avance de los procesos de migración de información de los OT al RUNT.</t>
  </si>
  <si>
    <t xml:space="preserve">Notificar a Superintendencia de Puertos y Transporte sobre OT que o implementen la acciones definidas por OT para avanzar y cerrar proceso de migración. </t>
  </si>
  <si>
    <t>Ejercer el adecuado control y vigilancia de los OT.</t>
  </si>
  <si>
    <t>Garantizar el cumplimiento de las normas vigentes por parte de los OT.</t>
  </si>
  <si>
    <t>Oficiar a la Superintendencia de Puertos y Transporte solicitando  la visita y auditoria periódica a los OT.</t>
  </si>
  <si>
    <t xml:space="preserve">Solicitar a los Entes Gestores se agilice la utilización de los recursos Nación BIRF e iniciar la legalización de los mismos ante el Banco Mundial.  </t>
  </si>
  <si>
    <t xml:space="preserve">Legalizar los recursos del crédito 7739-CO. </t>
  </si>
  <si>
    <t>Recursos legalizados en los certificados de gastos.</t>
  </si>
  <si>
    <t xml:space="preserve">Fortalecer el área financiera de la UMUS. </t>
  </si>
  <si>
    <t>Presentar oportuna de los informes financieros.</t>
  </si>
  <si>
    <t>Contratación de un consultor para el área financiera.</t>
  </si>
  <si>
    <t>Revisar el plan de adquisiciones  2012 de la UMUS de acuerdo a las necesidades del proyecto teniendo en cuenta que el plan obedece a planeación del proyecto.</t>
  </si>
  <si>
    <t xml:space="preserve">Ejecutar la totalidad de los recursos determinados. </t>
  </si>
  <si>
    <t xml:space="preserve">Plan de adquisiciones eficientemente ejecutados. </t>
  </si>
  <si>
    <t>Seguimiento a la actualización de los proyectos en el aplicativo.</t>
  </si>
  <si>
    <t>Mantener actualizado con cortes trimestrales el SEPA.</t>
  </si>
  <si>
    <t>Comunicaciones de seguimiento.</t>
  </si>
  <si>
    <t>Mediante comunicaciones a los Entes gestores radicados 100281671, 100281771, 100281731 del 4 de junio de 2012 se requirió las actualizaciones de información pertinente. Se dispone un formato para seguimiento al plan de mejoramiento presentado por los entes gestores.</t>
  </si>
  <si>
    <t>Inclusión de un anexo que describa el plan de trabajo propuesto por el consultor, de manera general, teniendo en cuenta que el numeral 5.2 de las normas indica que no se exige la entrega de propuestas a los consultores.</t>
  </si>
  <si>
    <t>Reflejar el valor agregado a la consultoría.</t>
  </si>
  <si>
    <t>Propuestas técnicas con anexo.</t>
  </si>
  <si>
    <t>Plan de trabajo general por consultor.</t>
  </si>
  <si>
    <t>Evitar el riesgo de incumplimiento.</t>
  </si>
  <si>
    <t>Contratos con forma de pago ajustada.</t>
  </si>
  <si>
    <t>Inclusión en los términos de referencia y en el contrato del plazo del mismo.</t>
  </si>
  <si>
    <t>Contrato y términos de referencia ajustados.</t>
  </si>
  <si>
    <t xml:space="preserve">Inclusión dentro del instructivo de contratación de la norma del Banco (numeral 5.2 Contratación consultores) para la evaluación de los consultores individuales con el objetivo de establecer criterios para reflejar el pago de acuerdo con la experiencia y evaluación de capacidades. </t>
  </si>
  <si>
    <t>Evaluar el cumplimiento del objetivo de la capacitación.</t>
  </si>
  <si>
    <t>Formato de evaluación de la capacitación.</t>
  </si>
  <si>
    <t>Adelantar capacitación en la implementación del sistema de gestión de pavimentos.</t>
  </si>
  <si>
    <t>Fortalecer el acompañamiento a los Entes gestores en los tema de pavimentos e implementación del sistema de gestión de pavimentos.</t>
  </si>
  <si>
    <t>Acompañamiento técnico.</t>
  </si>
  <si>
    <t>Fortalecer el seguimiento para garantizar el cumplimiento de los objetos contractuales.</t>
  </si>
  <si>
    <t>Informe de Actividades ajustado.</t>
  </si>
  <si>
    <t xml:space="preserve">Seguimiento a la actualización de los indicadores. </t>
  </si>
  <si>
    <t>Requerir a Transcaribe  para que actualicen los archivos de acuerdo con las normas de la Ley 594 del 2000.</t>
  </si>
  <si>
    <t>Solicitar las acciones de mejoramiento al ente gestor para subsanar este hallazgo.</t>
  </si>
  <si>
    <t>Mitigar los riesgo por falta de seguimiento y control.</t>
  </si>
  <si>
    <t>Mediante correo electrónico del 13 de junio de2012 se solicitó a Transcaribe acciones de mejora, presentaron plan de mejoramiento.</t>
  </si>
  <si>
    <t>Reuniones trimestrales de seguimiento.</t>
  </si>
  <si>
    <t>Solicitar las acciones de mejoramiento al Ente gestor para subsanar este hallazgo.</t>
  </si>
  <si>
    <t>Hacer seguimiento a las acciones de mejoramiento propuestas por el Ente gestor.</t>
  </si>
  <si>
    <t xml:space="preserve">Hacer seguimiento a las acciones de mejoramiento. </t>
  </si>
  <si>
    <t>Mitigar los riesgos por falta de seguimiento y control.</t>
  </si>
  <si>
    <t>Mitigar los riesgos por falta de seguimiento y control</t>
  </si>
  <si>
    <t>Hacer seguimiento a las acciones de mejoramiento .</t>
  </si>
  <si>
    <t xml:space="preserve">Actualizar las tablas de retención documental.  </t>
  </si>
  <si>
    <t xml:space="preserve">Archivo financiero actualizado.  </t>
  </si>
  <si>
    <t xml:space="preserve">Disponer de una herramienta que permita un adecuado registro y análisis de la información financiera de los Entes gestores. </t>
  </si>
  <si>
    <t xml:space="preserve">En el informe de estado de los proyecto se incorporará un pie de página con los índices utilizados para la conversión de los valores corrientes a constantes.    </t>
  </si>
  <si>
    <t>Dara a conocer los índices utilizados en la conversión de pesos corrientes a pesos constantes.</t>
  </si>
  <si>
    <t>Incorporación de los índices en el informe de estado de los proyectos.</t>
  </si>
  <si>
    <t>Mantenimiento del software.</t>
  </si>
  <si>
    <t>Informes consolidados depurados.</t>
  </si>
  <si>
    <t>Solicitar a los Entes gestores un manual de procedimientos de los procesos judiciales en donde se incluya la evaluación del riesgo.</t>
  </si>
  <si>
    <t>Disponer de procedimientos estandarizados para la determinación de los pasivos contingentes y su registro.</t>
  </si>
  <si>
    <t>Solicitar el Manual de procedimientos judiciales.</t>
  </si>
  <si>
    <t>Se solicitó la documentación a cada uno de los Entes gestores mediante comunicación 20122100009591 y se allegó el manual de procedimientos judiciales correspondiente a Metrolínea.</t>
  </si>
  <si>
    <t>Solicitar a Metroplús elaborar los  mecanismos de control interno para el registro de la información financiera.</t>
  </si>
  <si>
    <t>Disponer de mecanismos de seguimiento al registro de la información financiera.</t>
  </si>
  <si>
    <t>Mecanismos de control.</t>
  </si>
  <si>
    <t>Metroplús elaboró la Resolución 130 de 2011 donde se establecen las políticas financieras del Ente gestor. Los saldos se encuentran conciliados.</t>
  </si>
  <si>
    <t>Solicitar al Ministerio de Hacienda y Crédito Publico, concepto sobre la utilización de los recursos de la retegarantía.</t>
  </si>
  <si>
    <t>Definir el alcance del manual financiero respecto a los recursos de retegarantía.</t>
  </si>
  <si>
    <t>Solicitar a Metrolínea el estricto cumplimiento de las normas de contratación, contables y presupuestales.</t>
  </si>
  <si>
    <t xml:space="preserve">Evitar actuaciones por fuera de los procedimientos legales. </t>
  </si>
  <si>
    <t xml:space="preserve">Solicitar a Metrolínea un manual de procedimientos de contratación. </t>
  </si>
  <si>
    <t>Manual de procedimientos de contratación.</t>
  </si>
  <si>
    <t>Solicitar a Transcaribe un manual de procedimientos de los procesos judiciales en donde se incluya la evaluación del riesgo.</t>
  </si>
  <si>
    <t>Manual de procedimientos judiciales.</t>
  </si>
  <si>
    <t>Se solicitó mediante radicado 20122100009591,  el Ente gestor mediante correo electrónico del 11 de julio de 2012 cumple con lo requerido.</t>
  </si>
  <si>
    <t>Disponer de mecanismos de seguimiento a la ejecución del proyecto.</t>
  </si>
  <si>
    <t>Respondió mediante radicado 20123210160042 en el cual envía el manual de control interno para el Ente gestor.</t>
  </si>
  <si>
    <t>Verificar que en  la información financiera generada por los Entes gestores este registrada la capitalización  de superávit o déficit al 31 de diciembre de la vigencia anterior.</t>
  </si>
  <si>
    <t>Los pagos son verificados en banco. Memorandos No. 20113290219703, 20113290232823, 20123290001793, 20123290040033, 20123290002943, 20123290043593, 20123290073563, 20123290077373 y 20123290077613</t>
  </si>
  <si>
    <t>Unificación de normatividad
Las normas vigentes en materia de Transporte y Tránsito, con las cuales se verifican los requisitos para expedir las diferentes autorizaciones otorgadas por el Ministerio de Transporte a los usuarios, no se encuentran unificadas</t>
  </si>
  <si>
    <t>Componente 4: Diseños viales. A) De acuerdo al  “Informe de progreso y seguimiento, a 31/12/10”  se han ejecutado diez (10) Estudios y Diseños, cinco (5) están en proceso de contratación y siete (7) por ejecutar.  Cabe resaltar que el grupo de trabajo PVR en sus informes de gestión no muestran los resultados en cuestión, en términos de kilómetros de vías departamentales tal y como se plantearon las metas inicialmente. B) Como parte de las actividades de diseño e implementación de sistemas de monitoreo, seguimiento y evaluación del proyecto PVR y, en cierta forma, para medir la efectividad del programa PVR, la CGR no evidencia actividades de seguimiento a la utilización efectiva y real, por parte de los Departamentos, de los PVD ya ejecutados y, más importante aún, de la contratación de la  construcción y/o rehabilitación de aquellas vías departamentales para la cuales se realizaron diseños de ingeniería finales con recursos del programa PVR.</t>
  </si>
  <si>
    <t>Garantizar por parte de los funcionarios que intervienen en el trámite,  el cumplimiento de la totalidad de los requisitos exigidos, haciendo los requerimientos de manera oportuna y escrita, de conformidad con los términos establecidos en la normatividad y en el Código Contencioso Administrativo, dejando las evidencias que permitan seguir con los lineamientos de lo actuado por la administración.</t>
  </si>
  <si>
    <t xml:space="preserve">Revisión de los procesos operativos y de los convenios de recaudo que tienen suscrito los Organismos de Tránsito con extensión de caja y los Bancos. </t>
  </si>
  <si>
    <t>1. Expedir la reglamentación adoptando la ficha técnica de la tarjeta de registro de maquinaria agrícola, el alcance del registro del RNMA,  la ficha técnica de la tarjeta de registro de los remolques y semirremolques,
reporte de la accidentalidad  por parte de los Organismos de Tránsito y el registro nacional de empresas de transporte.</t>
  </si>
  <si>
    <t>REPRESENTANTE LEGAL : CECILIA ALVAREZ-CORREA GLEN</t>
  </si>
  <si>
    <t>PLAN DE MEJORAMIENTO VIGENCIA 2011</t>
  </si>
  <si>
    <r>
      <rPr>
        <u/>
        <sz val="9.5"/>
        <rFont val="Arial"/>
        <family val="2"/>
      </rPr>
      <t>Hallazgo No. 1Deficiente manejo de documentación en el Grupo Desintegración Integral de Vehículos.  (Administrativo – Disciplinario).</t>
    </r>
    <r>
      <rPr>
        <sz val="9.5"/>
        <rFont val="Arial"/>
        <family val="2"/>
      </rPr>
      <t xml:space="preserve">
Frente a la importancia de la documentación que se maneja en el grupo de Reposición Integral de Vehículos, se observa que no se tiene un archivo organizado acorde con lo establecido en los artículos citados en el párrafo anterior. Además, a pesar de reportarse en el Plan de Mejoramiento  como cumplida la acción de “organizar un archivo acorde con las normas establecidas por el Archivo General de la Nación”, se observaron carpetas y documentación soporte del reconocimiento económico y de la certificación de cumplimiento de requisitos, para el registro inicial de vehículos de transporte de carga, dentro de cajas sin la adecuada organización .</t>
    </r>
  </si>
  <si>
    <t xml:space="preserve"> Lo anterior, debido a que el grupo no cuenta con espacio e instalaciones adecuadas para la disposición del archivo, a pesar de haberse habilitado una oficina para archivar lo referente a la pólizas; tampoco se cuenta con personal suficiente y herramientas tecnológicas requeridas para el cumplimiento de las funciones asignadas, dado el gran volumen de información que se maneja</t>
  </si>
  <si>
    <t>La Contraloría no presentó esta información.</t>
  </si>
  <si>
    <t>Organizar un archivo acorde con las normas establecidas por el Archivo General de la Nación.</t>
  </si>
  <si>
    <t>Identificar las necesidades y/o fallas actuales que se presentan con el manejo del archivo y presentar informe diagnóstico</t>
  </si>
  <si>
    <t>Informes</t>
  </si>
  <si>
    <t>Subdirección Administrativa y Financiera -Archivo Central  /  Dirección de Transporte y Tránsito</t>
  </si>
  <si>
    <t>Realizar un taller de capacitación y dos evaluaciones periódicas del cumplimiento u organización del archivo.</t>
  </si>
  <si>
    <t>Capacitación/evaluación</t>
  </si>
  <si>
    <t>Adecuación de espacios y disminución de carpetas relacionadas con el trámite de reposición.</t>
  </si>
  <si>
    <t>Adecuar los espacios  que permita al personal encargado del archivo con base en un aplicativo encontrar de forma real las carpetas de reposición</t>
  </si>
  <si>
    <t>Áreas para cada trámite: Cauciones, Certificaciones, Reconocimiento Económico,
Aplicativo para control de archivo.
Personal manejo del archivo de cauciones, certificaciones y reconocimiento económico</t>
  </si>
  <si>
    <t>Oficina del Grupo de Reposición Vehicular adecuada</t>
  </si>
  <si>
    <t>Subdirección Administrativa y Financiera
Oficina de Informática
Subdirección del Talento Humano
Dirección de Transporte y Tránsito</t>
  </si>
  <si>
    <t>Garantizar al propietario generar su solicitud a través del aplicativo instalado por el sistema RUNT</t>
  </si>
  <si>
    <t>Solicitud de aprobación de la caución a través del SISTEMA RUNT.
Trámite del Certificado de Cumplimiento, sistema RUNT.
Postulación Reconocimiento Económico, sistema RUNT.</t>
  </si>
  <si>
    <t>Solicitudes de certificación de reposición vehicular tramitadas a través del Runt</t>
  </si>
  <si>
    <t>Dirección de Transporte y Tránsito,  Grupo de Reposición Integral de Vehículos</t>
  </si>
  <si>
    <r>
      <rPr>
        <u/>
        <sz val="9.5"/>
        <rFont val="Arial"/>
        <family val="2"/>
      </rPr>
      <t>Hallazgo No.  3 Deficiencias en la información sobre reconocimiento económico en el Ministerio. (Administrativo).</t>
    </r>
    <r>
      <rPr>
        <sz val="9.5"/>
        <rFont val="Arial"/>
        <family val="2"/>
      </rPr>
      <t xml:space="preserve">
analizados la información suministrada por el Grupo Reposición Integral de Vehículos de la Dirección de Transporte y Tránsito, relacionada con los vehículos postulados para el reconocimiento económico por desintegración física total de vehículos del periodo 2008 a 2011, se determinó que el Ministerio no cuenta con toda la información registrada de este proceso, dado que:
• En algunos casos (a 882 de los postulantes, es decir e 25%) no se describe los datos del acto administrativo con el cual se demuestre la cancelación de la matrícula del vehículo para acceder al 10% del valor final del reconocimiento. 
• No se encuentran registrados todos los datos referentes a números de motor y chasis.
• Para algunos postulantes no se citan los valores cancelados correspondientes tanto al 90% como al 10%.
• Relacionan Organismos de Tránsito diferentes a los que se encuentran en el RUNT y en otros casos, no se identifica el organismo al cual se encuentra matriculado el vehículo.
</t>
    </r>
  </si>
  <si>
    <t xml:space="preserve">Se realizarán verificaciones  de los casos, registrarlos y verificar las solicitudes para contar con toda la información por reconocimiento económico </t>
  </si>
  <si>
    <t>Verificar los datos inconsistentes para actualizar la trazabilidad de los vehículos desintegrados por reconocimiento económico</t>
  </si>
  <si>
    <t xml:space="preserve">Revisión de carpetas y datos suministrados para actualizar la información en el sistema de reconocimiento económico </t>
  </si>
  <si>
    <t>Carpetas Revisadas</t>
  </si>
  <si>
    <r>
      <rPr>
        <u/>
        <sz val="9.5"/>
        <rFont val="Arial"/>
        <family val="2"/>
      </rPr>
      <t>Hallazgo No. 4 Falta de seguimiento al registro de la cancelación de matrícula de los vehículos desintegrados.  (Administrativo).</t>
    </r>
    <r>
      <rPr>
        <sz val="9.5"/>
        <rFont val="Arial"/>
        <family val="2"/>
      </rPr>
      <t xml:space="preserve">
Se observó que durante el periodo 2008 a 2011, la Entidad desintegradora DIACO S.A., ha reportado la desintegración física de 5390 vehículos de transporte de carga. Con el propósito de verificar el registro de cancelación de la matrícula de 3085 vehículos, se solicitó al RUNT el estado actual de éstos , encontrándose lo siguiente: cancelación de la matrícula de 3085 vehículos; 202 vehículos presentan estado de “inconsistentes” ; 360 placas no han sido migradas al RUNT y 1743 vehículos aún se encuentran activos, es decir, sin cancelación de la matrícula. De éstos últimos, se tiene que el Ministerio ha cancelado el total del reconocimiento económico al 49% de ellos (857 vehículos),
</t>
    </r>
  </si>
  <si>
    <t xml:space="preserve">sin la correspondiente gestión ante los Organismos de Tránsito, con el fin de culminar el proceso con el registro del trámite de cancelación de matrícula conforme a los actos administrativos expedidos por éstos. 
</t>
  </si>
  <si>
    <t>Reporte de los vehículos desintegrados al SISTEMA RUNT, inhabilitando cualquier otro trámite</t>
  </si>
  <si>
    <t>Reportar  a los Organismo de Tránsito las inconsistencias para su corrección e inclusión en el SISTEMA RUNT</t>
  </si>
  <si>
    <t>Oficios a los Organismos de Tránsito</t>
  </si>
  <si>
    <r>
      <rPr>
        <u/>
        <sz val="9.5"/>
        <rFont val="Arial"/>
        <family val="2"/>
      </rPr>
      <t>Hallazgo No. 5 Cancelación del 10% del reconocimiento económico sin el cumplimiento de los requisitos establecidos en la resolución 5259 de 2008.  (Administrativo, Disciplinario y Fiscal).</t>
    </r>
    <r>
      <rPr>
        <sz val="9.5"/>
        <rFont val="Arial"/>
        <family val="2"/>
      </rPr>
      <t xml:space="preserve">
Del análisis efectuado a la información remitida por la Entidad, relativa a los pagos del 10% del  reconocimiento económico, en el periodo 2009 a 2011, se observó que para aproximadamente 371 propietarios de vehículos, el Ministerio aceptó como documento soporte las certificaciones de cancelación de matrícula expedidas por el RUNT, y no como lo establece en el Artículo 12 de la Resolución anteriormente citada, referente a que dicho pago debe efectuarse con el acto administrativo de cancelación de la licencia de tránsito emitido por los Organismos de Tránsito. De estos 371 casos, el Ministerio canceló el 10% a 79 postulantes, es decir $357,5 millones, sin el documento exigido en la norma.
</t>
    </r>
  </si>
  <si>
    <t xml:space="preserve">Según la respuesta de la entidad al hallazgo, informan que el certificado es un acto administrativo, y que no  necesariamente debe ser una resolución.  
</t>
  </si>
  <si>
    <t>Con fundamento en el acto administrativo emitido por el Organismo de Tránsito, se verificará en el RUNT, su registro y datos del vehículo que se le canceló la Licencia de Transito para su correspondiente pago del 10%</t>
  </si>
  <si>
    <t>Verificar los datos en el RUNT  con los suministrados por el Organismo de Tránsito para su correspondiente autorización del pago del 10%</t>
  </si>
  <si>
    <r>
      <t>Actos Administrativos de cancelación de la Licencia de Tránsito</t>
    </r>
    <r>
      <rPr>
        <sz val="9.5"/>
        <color indexed="10"/>
        <rFont val="Arial"/>
        <family val="2"/>
      </rPr>
      <t xml:space="preserve"> </t>
    </r>
    <r>
      <rPr>
        <sz val="9.5"/>
        <rFont val="Arial"/>
        <family val="2"/>
      </rPr>
      <t>verificados</t>
    </r>
  </si>
  <si>
    <t>Actos Administrativos de Cancelación de la Licencia de Tránsito verificados.</t>
  </si>
  <si>
    <r>
      <rPr>
        <u/>
        <sz val="9.5"/>
        <rFont val="Arial"/>
        <family val="2"/>
      </rPr>
      <t>Hallazgo No. 6  Vehículos de transporte de carga con trámites posteriores a su desintegración. (Administrativo, Disciplinario y Penal).</t>
    </r>
    <r>
      <rPr>
        <sz val="9.5"/>
        <rFont val="Arial"/>
        <family val="2"/>
      </rPr>
      <t xml:space="preserve">
Del total de vehículos reportados por el RUNT  en el periodo 2008 a 2011, bajo el Programa de Promoción para la Reposición y Renovación del Parque Automotor de Carga Nacional, se comprobó que a pesar de encontrarse vehículos desintegrados conforme a la certificados emitidos por la entidad desintegradora - DIACO S.A.-, se evidenciaron trámites de manifiestos de carga  a 20 vehículos, y del Seguro Obligatorio de Accidentes de Tránsito –SOAT- y/o Revisión Técnico-Mecánica  a 524 vehículos; con fechas posteriores a la expedición de certificados de desintegración. 
</t>
    </r>
  </si>
  <si>
    <t xml:space="preserve">Lo anterior debido a que el Ministerio de Transporte no cuenta con una base de datos que contenga toda la información relativa a este programa, ni un control  eficiente que le permita conocer de manera oportuna y efectiva todo lo relativo a los trámites que se efectúan en los organismos de tránsito y en las empresas de transporte.
</t>
  </si>
  <si>
    <t xml:space="preserve">Mediante el sistema RUNT, se realizarán los trámites electrónicos de cauciones, certificaciones y reconocimiento económico.
Aplicativo acorde a la Resolución 7036 de 2012
</t>
  </si>
  <si>
    <t>Se Reportará e inhabilitará las placas para evitar posibles trámites ante el RUNT</t>
  </si>
  <si>
    <t xml:space="preserve">Una vez certificado y desintegrado mediante el sistema RUNT, se inhabilitará las placas, evitando así trámites posteriores </t>
  </si>
  <si>
    <t>Documento de Seguimiento y Control</t>
  </si>
  <si>
    <r>
      <rPr>
        <u/>
        <sz val="9.5"/>
        <rFont val="Arial"/>
        <family val="2"/>
      </rPr>
      <t>Hallazgo No. 7 Ausencia de controles para la matrícula de vehículos nuevos de transporte de carga. (Administrativo, Disciplinario, Fiscal y Penal).</t>
    </r>
    <r>
      <rPr>
        <sz val="9.5"/>
        <rFont val="Arial"/>
        <family val="2"/>
      </rPr>
      <t xml:space="preserve">
De las visitas efectuadas a algunos organismos de tránsito  y de acuerdo a la muestra selectiva realizada por la Contraloría General de la República, a 1850 placas de vehículos de transporte de carga, se determinó que al 15% (278) de éstas, se les realizó la matrícula inicial sin la expedición de la certificación de cumplimiento de requisitos o la certificación de aprobación de la caución expedida por el Ministerio de Transporte, requisito indispensable para el registro inicial de los vehículos ante dichos organismos; mientras que en otros casos el registro se efectuó con documentos que no fueron expedidos por el Ministerio para el trámite de matrícula ante estos organismos. </t>
    </r>
  </si>
  <si>
    <t>Esta situación tiene su origen en la ausencia de controles efectivos de los organismos de tránsito. Además, La Entidad ha manifestado a la Contraloría, frente a este tema , que no conoce con certeza toda la información relacionada con el ingreso de nuevos vehículos de transporte de carga.</t>
  </si>
  <si>
    <t xml:space="preserve">Mediante el sistema RUNT, se realizarán los trámites electrónicos de cauciones, certificaciones con su aprobación
Aplicativo acorde a la Resolución 7036 de 2012
</t>
  </si>
  <si>
    <t>Autorizar vía RUNT, las autorizaciones y certificaciones  de los vehículos nuevos a registrar en el Organismo de Tránsito</t>
  </si>
  <si>
    <t xml:space="preserve">Una vez el propietario presente los documentos para la aprobación de la caución o certificación de cumplimiento, se autorizará mediante el sistema RUNT, vía directa para que el Organismo de Tránsito lo pueda matricular </t>
  </si>
  <si>
    <t>Solicitudes de certificación de reposición vehicular tramitadas a través del RUNT</t>
  </si>
  <si>
    <r>
      <rPr>
        <u/>
        <sz val="9.5"/>
        <rFont val="Arial"/>
        <family val="2"/>
      </rPr>
      <t>Hallazgo No. 8 Omisión en el reajuste al valor de las cauciones. (Administrativo, Disciplinario y Fiscal).</t>
    </r>
    <r>
      <rPr>
        <sz val="9.5"/>
        <rFont val="Arial"/>
        <family val="2"/>
      </rPr>
      <t xml:space="preserve">                                                        Al analizar la información suministrada por el Grupo Reposición Integral de Vehículos, adscrito a la Dirección de Tránsito y Transporte del Ministerio de Transporte, relativa a las pólizas (cauciones) aprobadas durante la vigencia 2011, se estableció que no se exigió la constitución de las pólizas con los valores ajustados conforme a los incrementos establecidos a partir de la variación del IPC.  Por lo tanto se configura una posible falta disciplinaria (desatención al Artículo 34 de la Ley 734 de 2002) y un presunto detrimento patrimonial por $37.210,25 millones, correspondientes a los recursos dejados de percibir a favor de la Entidad con destino al Programa de Promoción para la Reposición y Renovación del Parque Automotor de Carga Nacional.
                     </t>
    </r>
  </si>
  <si>
    <t xml:space="preserve"> por falta de una adecuada aplicación de las normas que reglamentan el ingreso de vehículos de transporte terrestre automotor de carga,</t>
  </si>
  <si>
    <t>No hay, en el sentido que el Decreto 1131 del 2009, modificó totalmente el artículo séptimo del Decreto 2085</t>
  </si>
  <si>
    <t xml:space="preserve">Emitir oficio con sustento jurídico explicando porque no hay lugar al reajuste del valor de la caución </t>
  </si>
  <si>
    <t>Oficio Dirigido a la Contraloría General de la República</t>
  </si>
  <si>
    <t>Oficio.</t>
  </si>
  <si>
    <r>
      <rPr>
        <u/>
        <sz val="9.5"/>
        <rFont val="Arial"/>
        <family val="2"/>
      </rPr>
      <t>Hallazgo No. 9 Falta de confiabilidad en la información de las diferentes fuentes. (Administrativo).</t>
    </r>
    <r>
      <rPr>
        <sz val="9.5"/>
        <rFont val="Arial"/>
        <family val="2"/>
      </rPr>
      <t xml:space="preserve">
Analizada la información reportada a la Contraloría General de la República, por el Grupo Reposición Integral de Vehículos, relacionada con la expedición de la certificación de cumplimiento de requisitos o la certificación de aprobación de la caución, expedida por el Ministerio de Transporte para el registro inicial de vehículos de carga y al compararla con lo reportado por el Grupo de Correspondencia de la Entidad y con los documentos físicos que reposan en los archivos de los organismos de tránsito visitados , se encontraron inconsistencias en la información: la cual no corresponde o está diligenciada de forma incorrecta, en donde se observan datos diferentes en las fechas de expedición de las resoluciones, diferencias en el reporte de los Organismos de Tránsito registrados en la información del Grupo Reposición con la que se enuncia en la resolución enviada al organismo de tránsito                                  Frente al requerimiento de informar respecto de los vehículos de carga matriculados de manera presuntamente irregular, se tiene que en la información remitida por la Entidad en la cual hacen cruces de información entre lo registrado en el RUNT y lo contenido en los archivos en formato Excel que maneja el Grupo Reposición Integral de vehículos, se presentan situaciones como: de los 100.809 registros, el 41.19% (41.522) no registra la fecha, además de que la misma hace referencia a la migración y no a la fecha de matrícula, por lo que no es útil para la realización de cruces de información con otras fuentes disponibles.
• El 43.55% (43.905) corresponde a vehículos que no registran la capacidad de carga o que la misma es menor o igual a 3.500 kilogramos.
</t>
    </r>
  </si>
  <si>
    <t xml:space="preserve">Lo evidenciado demuestra deficiencias en la implementación de procedimientos  básicos de organización, seguimiento, control e identificación de riesgos en el manejo y registro de la información.
</t>
  </si>
  <si>
    <t xml:space="preserve">Verificar a través del RUNT, el estado de los vehículos, realizando su trámite electrónico. </t>
  </si>
  <si>
    <t xml:space="preserve">Mediante el mecanismo de trámite electrónico se tendrá la información del vehículo en tiempo real y respuesta de consulta al propietario oportunamente </t>
  </si>
  <si>
    <t>Lo anterior, por cuanto la Dirección de Infraestructura no ha definido mecanismos de seguimiento tendientes a garantizar el cumplimiento de los objetos contractuales, en términos de eficacia y economía, por cuanto el seguimiento es  potestativo, lo anterior, impide realizar una trazabilidad de los recursos girados.</t>
  </si>
  <si>
    <t>Solicitar a los departamentos beneficiarios del FSSG la información para diligenciar el formato preestablecido para tal fin en caso de no recibir la información se informará a la Gerencia departamental de la Contraloría General de la República</t>
  </si>
  <si>
    <t>Hacer seguimiento a los recursos del Fondo de  Subsidio de  la Sobretasa a la Gasolina, mediante visitas oculares y formatos que permitan evidenciar la ejecución de los recursos y hacer control de los mismos.</t>
  </si>
  <si>
    <t>Oficios a cada uno de los departamentos y en caso de requerirlo, oficios a las Gerencias departamentales de la CGR</t>
  </si>
  <si>
    <t>Dirección de Infraestructura.</t>
  </si>
  <si>
    <t xml:space="preserve">Establecer un formato mediante el cual se realizará un informe trimestral de seguimiento en el cual se incluyan todos los departamentos beneficiados con el FSSG. </t>
  </si>
  <si>
    <t>Informes de seguimiento trimestral</t>
  </si>
  <si>
    <t>Realizar un informe de visita por cada uno de los departamentos beneficiados con el Fondo de Subsidio de la Gasolina</t>
  </si>
  <si>
    <t>Informes de visita ocular por departamento</t>
  </si>
  <si>
    <r>
      <rPr>
        <u/>
        <sz val="9.5"/>
        <rFont val="Arial"/>
        <family val="2"/>
      </rPr>
      <t>Hallazgo No. 11 Procedimiento de Autorización para la Ubicación de Estaciones de Servicio. (Administrativo)</t>
    </r>
    <r>
      <rPr>
        <sz val="9.5"/>
        <rFont val="Arial"/>
        <family val="2"/>
      </rPr>
      <t xml:space="preserve">
En el 2011, se radicaron 218 solicitudes de autorización para la ubicación de estaciones de servicio automotor, sin embargo, se observa que la Dirección de Infraestructura tenía un represamiento de 790 solicitudes de la vigencias anteriores , generado entre otros factores, por el cambio de la normatividad , la dilación en las visitas técnicas a cargo de otras entidades ejecutoras como INVIAS o la ANI  tendientes a dar el concepto técnico de viabilidad, en la completitud de la información allegada por parte de los interesados y la demora en la evaluación, organización de la información aportada y de las actuaciones realizadas por parte de los funcionarios responsables del proceso. Lo anterior llevó a la implementación de un plan de contingencia.</t>
    </r>
  </si>
  <si>
    <t>Teniendo en cuenta la información de radicación de las solicitudes se puede inferir que un proceso de autorización puede demorarse hasta 4 años (solicitudes radicadas desde el 2007), denotando una baja gestión en el desarrollo de este trámite, afectando la evaluación de los indicadores de eficacia de la Dirección de Infraestructura y generando la radicación de quejas de los peticionarios por cuanto se dilata a los usuarios (solicitantes) la obtención de la autorización de distribuidor minorista de combustible que finalmente emite el Ministerio de Minas y Energía.</t>
  </si>
  <si>
    <t>Continuar con el plan de contingencia y llevar a cabo (2) reuniones con las entidades adscritas para hacer visitas conjuntas y así dar solución a las solicitudes que continúan en trámite en el Ministerio de Transporte.</t>
  </si>
  <si>
    <t>Garantizar  a los peticionarios una respuesta definitiva en los términos de la Ley para la solicitud de Autorizaciones de Ubicación  de Estaciones de Servicio.</t>
  </si>
  <si>
    <t>1. Una reunión para programar visitas</t>
  </si>
  <si>
    <t>2. Una reunión para seguimiento.</t>
  </si>
  <si>
    <r>
      <rPr>
        <u/>
        <sz val="9.5"/>
        <rFont val="Arial"/>
        <family val="2"/>
      </rPr>
      <t>Hallazgo No. 12 Interacción entre el Grupo de Informática y las demás dependencias (Administrativo).</t>
    </r>
    <r>
      <rPr>
        <sz val="9.5"/>
        <rFont val="Arial"/>
        <family val="2"/>
      </rPr>
      <t xml:space="preserve">
El Decreto 087 de 2011  asigna a la Secretaría General la función de “ejecutar los planes, programas y proyectos relacionados con la planeación y desarrollo de sistemas de información y recursos tecnológicos”, esta función se ejerce a través del Grupo de Informática que funcionalmente depende de esta Secretaría. Así mismo entre las funciones asignadas al Grupo de Informática se enuncian: “evaluar, proponer y desarrollar nuevas soluciones de soporte lógico, físico y metodológico en informática para las dependencias del Ministerio” y “garantizar la eficacia y eficiencia de los recursos de informáticos del Ministerio”.
Como parte del Sistema de Gestión de Calidad del Ministerio, se identificó el proceso de apoyo Gestión Tecnológica e Informática, definiendo procedimientos específicos para la prestación de los servicios informáticos en el Ministerio. Se identifica como uno de los riesgos de este proceso que los aplicativos desarrollados por la Entidad, no operen adecuadamente; sin embargo, no se identifican riesgos asociados al desarrollo de software por terceros. 
Se observan debilidades en la interacción entre el Grupo de Informática y las otras dependencias , en cuanto al acompañamiento y soporte técnico brindado, pese a que durante el año 2011 se contrató personal para brindar soporte a la plataforma tecnológica, apoyo a los procesos de contratación del Grupo de Informática y soporte en aplicativos y bases de datos. En el caso de sistemas de información desarrollados por personal externo, por iniciativa de las dependencias, la administración de esos sistemas queda a cargo de consultores o personal temporal y el conocimiento técnico no se apropia por parte del Grupo de Informática , generando riesgo en la futura disponibilidad del sistema en caso de no contar con ese recurso de personal. 
</t>
    </r>
  </si>
  <si>
    <t>Generar dentro del Plan estratégico de TI un inventario sistemas de información,  divulgación de las Políticas de Seguridad Informática, previa actualización de las mismas con los nuevos componentes tecnológicos y desarrollar un modelo de desarrollo de software para su estandarización.</t>
  </si>
  <si>
    <t>Fortalecer la interacción del Área de Informática con las demás dependencias y generar una sinergia para el emprendimiento de proyectos tecnológicos.</t>
  </si>
  <si>
    <t>1. Generar dentro del Plan estratégico de TI un inventario sistemas de información.
2. Actualización y divulgación de las Políticas de Seguridad Informática incorporando los nuevos componentes y modelos tecnológicos.
3. Documentar un modelo de desarrollo de software para su estandarización.</t>
  </si>
  <si>
    <t>Inventario y  
Manual</t>
  </si>
  <si>
    <r>
      <rPr>
        <u/>
        <sz val="9.5"/>
        <rFont val="Arial"/>
        <family val="2"/>
      </rPr>
      <t>Hallazgo No. 13  Políticas de Seguridad Desactualizadas (Administrativo)</t>
    </r>
    <r>
      <rPr>
        <sz val="9.5"/>
        <rFont val="Arial"/>
        <family val="2"/>
      </rPr>
      <t xml:space="preserve">.
En el año 2008 se aprobaron las Políticas de Seguridad Informática, mediante las cuales se dan lineamientos para la protección y gestión de los recursos de tecnología informática del Ministerio. Se han presentado cambios importantes en el direccionamiento del componente informático del Ministerio, como la tercerización de servicios tecnológicos  y en 2011 se optó por la estrategia de computación en la nube para la provisión de servicios, iniciando por el correo electrónico. No obstante lo anterior, las Políticas de Seguridad no han sido actualizadas, por lo tanto,  no obedecen a la nueva realidad tecnológica de la entidad. Asimismo, no se identifican los riesgos asociados a estas nuevas alternativas tecnológicas, en el mapa de riesgos del Proceso Gestión Tecnológica e Informática.
</t>
    </r>
  </si>
  <si>
    <t xml:space="preserve">Revisar, actualizar y divulgar las Políticas de Seguridad Informática y Mapa de Riesgos   </t>
  </si>
  <si>
    <t>Actualizar las Políticas de Seguridad Informática y Mapa de Riesgos.</t>
  </si>
  <si>
    <t xml:space="preserve">Documento Políticas de Seguridad Informática Actualizada.
Documento Mapa de Riesgos Actualizada.
</t>
  </si>
  <si>
    <r>
      <rPr>
        <u/>
        <sz val="9.5"/>
        <rFont val="Arial"/>
        <family val="2"/>
      </rPr>
      <t>Hallazgo No.14 Cumplimiento de objetivos de la estrategia GEL (Administrativo)</t>
    </r>
    <r>
      <rPr>
        <sz val="9.5"/>
        <rFont val="Arial"/>
        <family val="2"/>
      </rPr>
      <t xml:space="preserve">.
El Manual para la implementación de la Estrategia de Gobierno en Línea determina los lineamientos para cumplir con lo establecido en el Decreto 1151 de 2008, que son de obligatorio cumplimiento para las entidades que conforman la Administración Pública, en relación con el uso de tecnología informática y de comunicaciones como soporte a la provisión de servicios al ciudadano. La Resolución 5426 de 2010 crea el Comité de Gobierno en Línea del Ministerio de Transporte, órgano responsable de liderar la implementación de esta estrategia tanto al interior de la entidad como en el sector Transporte. En 2011 se avanzó en el desarrollo de esta estrategia . Se observa que en el portal institucional se publican sistemas de información que ofrecen funcionalidades incompletas, información desactualizada o difícil de comprender por parte de los ciudadanos , lo que impacta desfavorablemente en el cumplimiento de los objetivos planteados en la estrategia GEL.
</t>
    </r>
  </si>
  <si>
    <t xml:space="preserve">Ajuste a la Resolución
</t>
  </si>
  <si>
    <t>Resolución Ajustada</t>
  </si>
  <si>
    <t>Secretaría General.</t>
  </si>
  <si>
    <t>2. Realizar ajuste y mantenimiento al portal con el fin de garantizar la información que necesitan los ciudadanos de acuerdo a los criterios de Gobierno en línea.</t>
  </si>
  <si>
    <t xml:space="preserve">Disponer de un sitio web de fácil acceso a los aplicativos e información de la entidad para garantizar el acceso y la atención a los ciudadanos </t>
  </si>
  <si>
    <t>Mantenimiento del sitio web con base en los criterios de Gobierno en línea</t>
  </si>
  <si>
    <t>Sitio web ajustado</t>
  </si>
  <si>
    <r>
      <rPr>
        <u/>
        <sz val="9.5"/>
        <rFont val="Arial"/>
        <family val="2"/>
      </rPr>
      <t xml:space="preserve">Hallazgo No. 15 Pagos Parciales Aseguradoras (Administrativo) </t>
    </r>
    <r>
      <rPr>
        <sz val="9.5"/>
        <rFont val="Arial"/>
        <family val="2"/>
      </rPr>
      <t xml:space="preserve">
La Entidad no exige a las aseguradoras el cumplimiento de lo establecido en las  resoluciones de cobro que se les expiden a cada una de ellas, por exigibilidad de las garantías o cuando se declara la ocurrencia del siniestro , con relación a que el valor adeudado debe ser consignado en un único pago. Al respecto, 
</t>
    </r>
  </si>
  <si>
    <t>se observa que el Ministerio es permisivo en aceptar pagos parciales para algunas aseguradoras, lo que ha generado desgaste administrativo, dado que se debe descontar de cada aseguradora el  pago realizado por cada uno de los tomadores de las pólizas y en algunos casos se desconoce la procedencia de los mismos</t>
  </si>
  <si>
    <t>Revisión del procedimiento  entre los Grupos de Ingresos y Cartera y el Grupo de Desintegración Integral de Vehículos (que implicaría modificar el artículo de la Resolución de Cobro relacionado con el único pago). 
Se enviará circular dirigida a las Aseguradoras, informando que el Ministerio de Transporte no puede recibir pagos parciales, sino lo que está ordenado en cada Resolución (pago único), por lo que cuando se diera esa situación se le requerirá que inicie el procedimiento de devolución ante el Grupo de Pagaduría.</t>
  </si>
  <si>
    <t>Cumplir con lo ordenado por la Resolución de declaración de siniestro, en cuanto al pago único.</t>
  </si>
  <si>
    <t>Elaborar circular informativa dirigido a las Aseguradoras</t>
  </si>
  <si>
    <t>Dirección de Transporte y Tránsito - Grupo Reposición Vehicular
Subdirección Administrativa y Financiera</t>
  </si>
  <si>
    <r>
      <rPr>
        <u/>
        <sz val="9.5"/>
        <color indexed="8"/>
        <rFont val="Arial"/>
        <family val="2"/>
      </rPr>
      <t xml:space="preserve">Hallazgo No. 16 Indicadores (Administrativo) </t>
    </r>
    <r>
      <rPr>
        <sz val="9.5"/>
        <color indexed="8"/>
        <rFont val="Arial"/>
        <family val="2"/>
      </rPr>
      <t xml:space="preserve">
Existe una observación en el plan de mejoramiento para la cual entre otras cosas se hacía referencia a la ausencia de indicadores de efectividad para los procesos que corresponden al área misional de la Entidad.  A dicha observación se planteó como acción correctiva la realización de auditorías internas de calidad para determinar los ajustes que se deban efectuar a los indicadores del área misional, y su vencimiento estaba previsto para el primer semestre del año 2012, posterior a la fecha de corte de nuestra evaluación.
No obstante, por las situaciones evidenciadas en esta auditoría en los diferentes aspectos evaluados, se hace necesario dar un mayor alcance al respecto, pues se evidenciaron situaciones como:
• Existen diferencias entre los indicadores del plan indicativo y los definidos en el tablero de indicadores. A manera de ejemplo se puede citar el caso del proceso gestión financiera, para el que se establecen 18 indicadores en el plan indicativo y 3 en el tablero de indicadores, lo cual indica que falta hacer revisión y unificación y pertinencia de los mismos.
• Frente a los procesos que se manejan en la oficina jurídica, concretamente lo relativo a defensa judicial y jurisdicción coactiva, los indicadores formulados se limitan al producto, pero no consideran situaciones relativas al desarrollo de los procesos como tal (gestión y control procesal), las cuales son fundamentales para el cumplimiento de los objetivos de la Entidad en la defensa de sus intereses.
• Para el proceso de autorizaciones y en el caso de la labor realizada por el Grupo Reposición Integral de Vehículos, no se observan indicadores que permitan medir la gestión relacionada con la distribución de los beneficios, recursos utilizados y la asignación de recursos humanos y técnicos, en procura de maximizar los resultados.
• El indicador registrado en el Plan Indicativo para las Autorizaciones que se desarrollan en la Dirección de Infraestructura como “solicitudes de autorizaciones tramitadas”, lo clasifican como un indicador de eficacia y efectividad, sin embargo, este parámetro sólo permite medir la eficacia
No se han levantado indicadores de economía, que permitan tener un parámetro de cuanto invierte al Ministerio en viabilizar un proyecto, en términos de los recursos asignados (personal y tiempo); al igual que un indicador de equidad que presente un panorama del número de autorizaciones frente a los grupos responsables de las mismas.
</t>
    </r>
  </si>
  <si>
    <t>Deficiencias en el control y seguimiento por parte de cada uno de los grupos</t>
  </si>
  <si>
    <t>Analizar y ajustar, si es del caso, los indicadores planteados para los proyectos o actividades del Plan Indicativo 2013 y para aquellos que coincidan con los definidos en los procesos del Sistema de Gestión de Calidad se unificarán.</t>
  </si>
  <si>
    <t>Disponer de información suficientes para determinar la eficiencia y eficacia de la gestión general  de la Entidad.</t>
  </si>
  <si>
    <t>En el Plan indicativo de 2013 se incluirán indicadores que se ajusten a los procesos del Sistema de Gestión de Calidad establecidos.</t>
  </si>
  <si>
    <r>
      <rPr>
        <u/>
        <sz val="9.5"/>
        <rFont val="Arial"/>
        <family val="2"/>
      </rPr>
      <t>Hallazgo No.17 Estudio del modo férreo. (Administrativo).</t>
    </r>
    <r>
      <rPr>
        <sz val="9.5"/>
        <rFont val="Arial"/>
        <family val="2"/>
      </rPr>
      <t xml:space="preserve">En el  estudio de actualización de aspectos normativos del modo férreo cuyo fundamento tiene que ver con un diagnóstico que permita al gobierno nacional contar con una normatividad férrea actualizada  para que cumpla con la necesidades actuales, se pudo establecer que el objetivo no se cumplió del todo, ya que en el citado documento se recomendó que el 2012 se contrate un estudio sobre normatividad y aspectos técnicos de otro lado no hubo una recolección y consulta de normatividad férrea a nivel internacional, sino que simplemente se mencionan las organizaciones que regulan el tema en Europa y Estados Unidos; lo cual se traduce en un incumplimiento del plan indicativo y por tanto no se dispongan de las normas y regulaciones actualizadas que promuevan el desarrollo de este modo de transporte. </t>
    </r>
  </si>
  <si>
    <t>Se recomendó que el 2012 se contrate un estudio sobre normatividad y aspectos técnicos de otro lado no hubo una recolección y consulta de normatividad férrea a nivel internacional, sino que simplemente se mencionan las organizaciones que regulan el tema en Europa y Estados Unidos;</t>
  </si>
  <si>
    <t>las conclusiones del documento generado indica que la falta de información dentro del Ministerio de Transporte no permite llevar un diagnostico real sobre la situación  de los aeropuertos  a cargo de la Nación y por el contrario menciona que es la Aeronáutica Civil la entidad que cuenta con la información detallada y por tanto, el diagnóstico y posible estudio sobre la situación aeroportuaria del país, desde el punto de vista de la descentralización, debe ser llevado a cabo por la Aerocivil, entidad adscrita al Ministerio de Transporte</t>
  </si>
  <si>
    <t xml:space="preserve">Complementación y ajustes al documento elaborado del Diagnóstico de Descentralización Aeroportuaria
</t>
  </si>
  <si>
    <t>Diagnóstico de Descentralización Aeroportuaria</t>
  </si>
  <si>
    <r>
      <rPr>
        <u/>
        <sz val="9.5"/>
        <color indexed="8"/>
        <rFont val="Arial"/>
        <family val="2"/>
      </rPr>
      <t>Hallazgo 19 Sistema Integral Nacional de Información de  Carreteras. (Administrativo, Disciplinario y Fiscal).</t>
    </r>
    <r>
      <rPr>
        <sz val="9.5"/>
        <color indexed="8"/>
        <rFont val="Arial"/>
        <family val="2"/>
      </rPr>
      <t xml:space="preserve"> En el marco del convenio interadministrativo para el análisis, diseño e implementación del SINC, se pactaron entre las obligaciones del IGAC la "verificación tanto de la arquitectura como de la solución tecnológica para la implementación del SINC”, “Instalación y Configuración de la aplicación y los servicios web desarrollados para el SINC” y la “Realización de pruebas de unidades – centradas en módulos-, integración y conectividad” y para el Ministerio “Garantizar que una vez se finalice la etapa de análisis , y de acuerdo con la arquitectura y plataforma tecnológica establecida (ESRI), se cuente con el Software y Hardware necesarios para la implementación del SINC, en las instalaciones del Ministerio o en el lugar que éste determine en la ciudad de Bogotá”; durante el proceso de instalación del SINC en los servidores provistos por el Ministerio, se presentaron inconvenientes técnicos asociados al software base requerido, al bajo rendimiento en la visualización de la aplicación SINC y el bloqueo de los servicios web , razones por las cuales no se instaló el componente PVR desarrollado por el IGAC y adicionalmente fue necesario desinstalar los servicios web geográficos desarrollados. La versión del SINC instalada en estas condiciones por el IGAC estuvo publicada durante algunos meses en el portal web del Ministerio.
Por su parte, las entidades generadoras de la información debían crear los mecanismos para poder consumir los servicios web geográficos desarrollados, actividad que a la fecha de terminación del convenio no se había adelantado . 
Los entregables del convenio fueron recibidos a satisfacción por el Ministerio, como consta en el acta de recibo final suscrita en diciembre de 2010. 
Independientemente de la ejecución del convenio mencionado, el grupo PVR continuó utilizando su propio aplicativo, destinando un consultor para adelantar las labores de depuración, validación y actualización de información y mantenimiento del mismo , además las actividades necesarias para la integrar la información de SIGVIAL con el SINC.
En el 2011 el Ministerio inició el desarrollo de una nueva versión del SINC, pasando nuevamente del lenguaje de programación .NET a PHP, esta versión beta está publicada en el portal institucional del Ministerio en reemplazo de la desarrollada por el IGAC. La actual versión se encuentra incompleta, por cuanto hay botones que no ofrecen funcionalidad, la presentación de algunos elementos en el mapa es poco adecuada , no se ofrece información inventariada de las vías, ni las opciones de consulta que tenía la versión del IGAC. El desarrollo y soporte tecnológico de la actual versión del SINC están a cargo de un consultor que pertenece al grupo Plan Vial Regional, asimismo el servidor  donde está instalado el SINC fue adquirido para el PVR. 
Si bien la Ley asigna al Ministerio de Transporte la responsabilidad de definir los plazos y términos para la actualización de la información del sistema, a abril de 2012 aún no han sido definidos y el sistema   no ha entrado formalmente en operación en las condiciones establecidas en la ley.
</t>
    </r>
  </si>
  <si>
    <t xml:space="preserve">Incumplimiento de obligaciones pactadas necesarias para la puesta en operación del sistema.
Deficiencias en la interacción entre la Dirección de Infraestructura y el Grupo de Informática. 
Incumplimiento de  políticas de seguridad informática.
Deficiencias en la gestión del Ministerio.
</t>
  </si>
  <si>
    <t>1. Hacer disponible la versión del SINC  desarrollada por el IGAC  en el sitio Web del Ministerio de manera que entre formalmente en operación en las condiciones establecidas en la Ley 1228 de 2008</t>
  </si>
  <si>
    <t>Disponer de la plataforma tecnológica necesaria para la instalación del SINC del IGAC</t>
  </si>
  <si>
    <t>Concepto del Grupo de informática</t>
  </si>
  <si>
    <t>Integrar la versión del SINC desarrollada por el IGAC a las opciones de acceso a la información que tienen los usuarios del portal web del Ministerio de Transporte</t>
  </si>
  <si>
    <t>1. Disponer del vínculo de acceso al SINC desarrollado por el IGAC en el sitio web del Ministerio de Transporte.</t>
  </si>
  <si>
    <t>Funcionamiento del link</t>
  </si>
  <si>
    <t>2. Definir los plazos y términos para la actualización de la información del SINC, de manera que los actores y entidades generadoras de información tengan claridad en cuanto a los procedimientos para dar cumplimiento a la obligación asignada en la Ley 1228 de 2008</t>
  </si>
  <si>
    <t>Adopción del SINC y Manual de procedimiento.</t>
  </si>
  <si>
    <t>1. Expedición de Resolución de Adopción del SINC.</t>
  </si>
  <si>
    <t>2. Expedir por parte del Ministerio un manual de procedimientos en el que se expresen los plazos y términos para reportar información que alimente el sistema.</t>
  </si>
  <si>
    <t xml:space="preserve">Modificación en el enfoque previsto en la política en lo relativo a la ejecución de los estudios y diseños, al asumir El Ministerio, actividades mas allá del asesoramiento y acompañamiento.  </t>
  </si>
  <si>
    <t>En el evento en que se suscriban nuevas operaciones de crédito externo relacionado con los objetivos del programa de Asistencia Técnica al Ministerio de Transporte para la ejecución del Plan Vial Regional, se tendrá en cuenta que el único instrumento que define los aspectos operativos de la política establecida e implementada por el Organismo ejecutor en el marco de la operación de crédito será el Reglamento Operativo del mismo</t>
  </si>
  <si>
    <t>Evitar los riesgos eventuales derivados de la inexistencia o desactualización del Reglamento Operativo del Crédito</t>
  </si>
  <si>
    <t xml:space="preserve">Comunicación a la Oficina Asesora de Planeación con recomendaciones a tener en cuenta en la negociación de un crédito externo, de manera que las políticas del mismo sean reguladas exclusivamente por el contrato de préstamos y éste a su vez, por el Reglamento Operativo. </t>
  </si>
  <si>
    <t>Verificar que el Plan Indicativo de la Dirección de Transporte y Tránsito, contemple metas que sean de competencia exclusiva del Ministerio de Transporte.</t>
  </si>
  <si>
    <t>Lograr que el Plan Indicativo adoptado sea alcanzable</t>
  </si>
  <si>
    <t>Previa la adopción oficial del Plan Indicativo Anual de la Dirección de Transporte y Tránsito realizar una mesa de trabajo, con el propósito de verificar que los proyectos contemplados del mismo sean del resorte exclusivo del Ministerio.</t>
  </si>
  <si>
    <t>Mesa de Trabajo</t>
  </si>
  <si>
    <t>Verificar que en el Plan Indicativo de la Dirección de Transporte y Tránsito, se han definido los proyectos y su ejecución presupuestal.</t>
  </si>
  <si>
    <t>Garantizar el cumplimiento de los cronogramas de ejecución presupuestal</t>
  </si>
  <si>
    <t>Definir los proyectos a ejecutar y elaborar los cronogramas  y responsables,  previo a la adopción del Plan Indicativo de la Dirección</t>
  </si>
  <si>
    <t>Cronograma</t>
  </si>
  <si>
    <r>
      <rPr>
        <u/>
        <sz val="9.5"/>
        <rFont val="Arial"/>
        <family val="2"/>
      </rPr>
      <t>Hallazgo No, 22 Sistema Nacional de Información Electrónica Vehicular – SINIEV.( Administrativo )</t>
    </r>
    <r>
      <rPr>
        <sz val="9.5"/>
        <rFont val="Arial"/>
        <family val="2"/>
      </rPr>
      <t xml:space="preserve">
El Ministerio de Transporte, a partir del estudio de consultoría contratado por el Banco Interamericano de Desarrollo, en virtud de la Cooperación Técnica no reembolsable No. ATN/F1-12703-C, concedida al Gobierno de Colombia, formuló el proyecto de Decreto que adopta el Sistema Nacional de Identificación Electrónica Vehicular - SINIEV.  
El SINIEV estará constituido por el conjunto de soluciones tecnológicas, informáticas y de telecomunicaciones que permiten desarrollar las funcionalidades establecidas y que están dirigidas a identificar vehículos automotores, efectuar cobros automatizados, brindar ayudas tecnológicas para que las autoridades puedan ejercer de manera eficiente, oportuna y coordinada, las distintas competencias asignadas en materia de tránsito y transporte.
De acuerdo a la información suministrada por el Ministerio en relación con las actividades realizadas en el proceso de divulgación y previa consulta, las mismas se realizaron entre marzo y junio de 2012; sobre las cuales aún persisten cuestionamientos de algunos actores interesados en los alcances y contenido del proyecto de Decreto.
Ahora bien, analizado el contenido de la plantilla para la elaboración de proyectos de decretos y/o resoluciones ejecutivas, se destaca que para el numeral “4. Impacto económico si fuere el caso, el cual debe señalar el costo o ahorro, de la implementación del respectivo acto”, se registra que el Decreto no genera costo alguno en su implementación.  
Lo anterior no corresponde a la realidad, pues si bien la promulgación del acto administrativo no genera costos, la implementación como tal genera costos considerables por la necesidad de hacer inversiones de recursos para instalar dispositivos en vehículos, carreteras o peajes; adquirir infraestructura y desarrollos tecnológicos para el ejercicio de actividades a cargo de las diferentes entidades con competencias en materia de tránsito y transporte.  En tal sentido no se reflejan en la plantilla mencionada, el estimativo de costos para la implementación del proyecto de Decreto, así como tampoco está definido el esquema de financiación correspondiente.
</t>
    </r>
  </si>
  <si>
    <t>Deficiencias en los procesos de socialización a los diferentes actores interesados y la respuesta a inquietudes formuladas; así como la falta de estudios de costo/beneficio de la implementación del sistema indicado en el proyecto de Decreto.</t>
  </si>
  <si>
    <t>Realizar mínimo dos audiencias públicas para complementar la socialización del Proceso SINIEV</t>
  </si>
  <si>
    <t>Superar la deficiencia en la socialización</t>
  </si>
  <si>
    <t>Audiencias</t>
  </si>
  <si>
    <t>Solicitar al consultor un alcance al análisis del costo/beneficio del estándar propuesto</t>
  </si>
  <si>
    <t>Obtener un análisis del costo/beneficio de la implementación del sistema, no obstante reiteramos la argumentación expuesta al organismo de control</t>
  </si>
  <si>
    <t>Documento que entregue el consultor</t>
  </si>
  <si>
    <t>Documento.</t>
  </si>
  <si>
    <r>
      <rPr>
        <u/>
        <sz val="9.5"/>
        <rFont val="Arial"/>
        <family val="2"/>
      </rPr>
      <t>Hallazgo No 23. Información Desactualizada en la Ficha BPIN de proyectos. (Administrativo).</t>
    </r>
    <r>
      <rPr>
        <sz val="9.5"/>
        <rFont val="Arial"/>
        <family val="2"/>
      </rPr>
      <t xml:space="preserve">
1. En consulta realizada en mayo de 2012 en el link Seguimiento a Proyectos de Inversión – SPI, del Departamento Nacional de Planeación, al proyecto Apoyo y Mejoramiento de la Interconexión vial-segunda calzada avenida circunvalar de Barranquilla-Atlántico se encontró que la información estaba desactualizada, no tenía la Ficha EBI, ni resumen ejecutivo; en el resumen financiero no se relacionan los aportes de la Nación desde la vigencia 2008, el avance físico y de gestión lo reportan en cero (0), y los indicadores están desactualizados. De otra parte la ficha BPIN del 31/01/2011, que hace parte de los documentos del Convenio 054/2011, no está actualizada con el alcance de las obras a ejecutarse con los recursos de la vigencia 2011.
2.Así mismo, al revisar en este mismo enlace, la información del Proyecto Plan Vial Regional de Caldas, se observa que el indicador de producto que se presenta en la ficha BPIN como “longitud de carretera pavimentada”, la meta física  no corresponde con la ejecución del proyecto y se presenta como incumplida y de otra parte, la ausencia de los otros indicadores del proyecto como son: vía rehabilitada y vía en construcción, que permitan tener una visión del alcance total del proyecto.</t>
    </r>
  </si>
  <si>
    <t>1. Presentar la solicitud a la Oficina Asesora de Planeación del Ministerio de Transporte sobre la inclusión de indicadores  en la Ficha EBI.</t>
  </si>
  <si>
    <t>Actualizar información tanto en el BPIN como en el SPI</t>
  </si>
  <si>
    <t>1. Comunicación remitida a la Oficina Asesora de Planeación del Ministerio de Transporte</t>
  </si>
  <si>
    <t>1. Memorando</t>
  </si>
  <si>
    <t xml:space="preserve">2. Actualizar la información con los avances en el proyecto en el SPI a partir de Julio de 2012, fecha última en la que se efectuó la inclusión de la información. </t>
  </si>
  <si>
    <t>2. Reporte del SPI actualizado</t>
  </si>
  <si>
    <t>2. Reporte</t>
  </si>
  <si>
    <r>
      <rPr>
        <u/>
        <sz val="9.5"/>
        <rFont val="Arial"/>
        <family val="2"/>
      </rPr>
      <t xml:space="preserve">Hallazgo No 24. Debilidades en la Supervisión de los Convenios. (Administrativo y Disciplinario).
</t>
    </r>
    <r>
      <rPr>
        <sz val="9.5"/>
        <rFont val="Arial"/>
        <family val="2"/>
      </rPr>
      <t>El Ministerio de Transporte desde el 2008 ha suscrito Convenios Interadministrativos con la Alcaldía Mayor del Distrito de Barranquilla con el fin de transferir recursos para apoyar al Mejoramiento de la Interconexión Vial Regional Segunda Calzada Avenida Circunvalar, convenios que a 2011 ascienden a  $113.870,8 millones.
Pese a que todos los convenios se encuentran liquidados, en visita realizada por la CGR en junio de 2012, se observó que contratos suscritos con recursos de convenios 128/2009, 066/2010, aún se encuentran en ejecución, como son:</t>
    </r>
    <r>
      <rPr>
        <u/>
        <sz val="9.5"/>
        <rFont val="Arial"/>
        <family val="2"/>
      </rPr>
      <t xml:space="preserve">
</t>
    </r>
    <r>
      <rPr>
        <sz val="9.5"/>
        <rFont val="Arial"/>
        <family val="2"/>
      </rPr>
      <t xml:space="preserve">Contrato No. 0112-2012-000009 de 2010. Construcción de dos puentes peatonales sobre la Avenida Circunvalar del Distrito de Barranquilla, en los sectores Las Granjas y Villa San Carlos.
Contrato AMB-LP-002-2010 Construcción del Mejoramiento de la interconexión vial regional, segunda calzada Ave. Circunvalar, sector calle 30-calle 45. 
Contrato 0112-2010-000011. Construcción del mejoramiento de la interconexión vial regional, segunda calzada Avenida Circunvalar, sectores Boulevard Simón Bolívar intersección calle 17 Cra 9 empalme con el puente sobre el río Magdalena. </t>
    </r>
    <r>
      <rPr>
        <u/>
        <sz val="9.5"/>
        <rFont val="Arial"/>
        <family val="2"/>
      </rPr>
      <t xml:space="preserve">
</t>
    </r>
    <r>
      <rPr>
        <sz val="9.5"/>
        <rFont val="Arial"/>
        <family val="2"/>
      </rPr>
      <t>Así mismo se observa que los contratos de obra e Interventoría que se suscribieron con cargo a los convenios de 045/2008 y 014/2009, sólo hasta junio y noviembre de 2011 se liquidaron.</t>
    </r>
  </si>
  <si>
    <t xml:space="preserve">Con la suscripción de los contratos no se garantiza la ejecución de los recursos, aunado a que la liquidación del convenio se cumple una vez realizados los desembolsos y posterior a ésta el Distrito no tiene la obligación de reportar la información física y financiera de la ejecución de los contratos, evidenciando debilidades en los mecanismos para exigir y verificar el cumplimiento de los objetos contractuales en términos de eficacia y economía que permitan tener la trazabilidad de los procesos.
</t>
  </si>
  <si>
    <t>Elaborar un formato para el seguimiento de la ejecución de los recursos transferidos a la Alcaldía de Barranquilla quienes realizan los contratos y son autónomos en el manejo de los recursos incorporados a su presupuesto mediante el convenio de transferencia suscrito con el Ministerio de Transporte.</t>
  </si>
  <si>
    <t>Realizar un mayor control sobre la ejecución de los recursos transferidos por parte del Ministerio de Transporte</t>
  </si>
  <si>
    <t xml:space="preserve">Formato de Seguimiento por parte del Ministerio de Transporte </t>
  </si>
  <si>
    <t>Hacer una visita cada dos meses para realizar el seguimiento.</t>
  </si>
  <si>
    <t>Visitas de seguimiento</t>
  </si>
  <si>
    <t>Visitas cada dos meses</t>
  </si>
  <si>
    <r>
      <rPr>
        <u/>
        <sz val="9.5"/>
        <rFont val="Arial"/>
        <family val="2"/>
      </rPr>
      <t>Hallazgo No. 25 Deficiencias en la Evaluación de los Estudios Previos y Presupuesto. (Administrativo)</t>
    </r>
    <r>
      <rPr>
        <sz val="9.5"/>
        <rFont val="Arial"/>
        <family val="2"/>
      </rPr>
      <t xml:space="preserve">
El Distrito de Barranquilla presentó al Ministerio de Transporte como parte de los estudios previos el presupuesto para la construcción del proyecto “solución a desnivel”, el cual se elaboró de manera general, por cuanto no se contaba con los diseños fase III que son los que definen la dimensión real del proyecto y por ende los ítems, cantidades de obra y las actividades constructivas. Es así que en algunos casos para un solo ítem se contempla realizar más de una actividad, por ejemplo: pavimento en concreto hidráulico (incluye base), y en otros no se determinan las actividades constructivas y las cantidades de obra y se presenta como global, tal es el caso de: Puentes, Cimentación del Puente, Obras de Drenaje. 
Adicionalmente se presenta como costos indirectos un porcentaje del 35% del valor de los costos directos, sin que exista una discriminación de los mismos y no se detalla a que están asociados. Igual situación se presenta con el presupuesto del proyecto Mantenimiento de la Interconexión Vial.
</t>
    </r>
  </si>
  <si>
    <t>Dar traslado a la Gerencia Departamental del Atlántico de la CGR, a la contraloría Distrital con copia a la Alcaldía y a la Interventoría, para lo pertinente.</t>
  </si>
  <si>
    <t>Enviar a la Alcaldía de Barranquilla por ser de su competencia.</t>
  </si>
  <si>
    <t>Dar traslado a la Alcaldía de Barranquilla con copia a la Interventoría y a la Contraloría Distrital  indicando que el presupuesto para para el cual se elaboró la solución a desnivel fue de manera general, pues no se cuentan con los diseños fase III que son los que definen la dimensión real del proyecto y por ende los ítems, cantidades de obra y las actividades constructivas.</t>
  </si>
  <si>
    <r>
      <rPr>
        <u/>
        <sz val="9.5"/>
        <rFont val="Arial"/>
        <family val="2"/>
      </rPr>
      <t>Hallazgo 26. Informes del Convenio 054/2011. (Administrativo)</t>
    </r>
    <r>
      <rPr>
        <sz val="9.5"/>
        <rFont val="Arial"/>
        <family val="2"/>
      </rPr>
      <t xml:space="preserve">
En la Cláusula Novena del convenio se estableció la obligación de la presentación de 3 Informes por parte del Distrito de Barranquilla, el primer informe debía presentarse una vez se incorporen los recursos al presupuesto del Distrito, el desembolso de los recursos ($12.500 millones) se dio el 14/09/2011, sin embargo el informe se presenta hasta el 04/11/2011. Así mismo, los informes 2 y 3 no presentan las especificaciones técnicas, planos en detalle de  la ubicación de los puentes y el cronograma de ejecución de las actividades contempladas en los contratos y la relación de la ejecución del presupuesto.
</t>
    </r>
  </si>
  <si>
    <t>Denotando que el Ministerio no es exigente en el cumplimiento del detalle de esta cláusula contractual en términos de tiempo y completitud de la información que entregó el Distrito de Barranquilla,  tendientes a evidenciar el grado de avance de los proyectos y su ejecución presupuestal.</t>
  </si>
  <si>
    <t>Comunicación a la Gerencia Departamental del Atlántico de la CGR, a la Contraloría Distrital con copia a la Alcaldía y a la Interventoría para que cumplan con las fechas estipuladas en el convenio.</t>
  </si>
  <si>
    <t>Comunicación a la Alcaldía de Barranquilla con copia a la Interventoría y a la Contraloría Distrital .</t>
  </si>
  <si>
    <t>Indicarle a la Alcaldía de Barranquilla, con copia a la Interventoría y a la Contraloría Distrital  para que cumplan con las fechas estipuladas en el convenio y lo relacionado con la información que deben hacer llegar al Ministerio de Transporte.</t>
  </si>
  <si>
    <r>
      <rPr>
        <u/>
        <sz val="9.5"/>
        <rFont val="Arial"/>
        <family val="2"/>
      </rPr>
      <t xml:space="preserve">Hallazgo No. 27 Avance de Obra contrato Adicional No. 01 al Contrato VF-12-2010-02 del 2011. (Administrativo y Disciplinario) </t>
    </r>
    <r>
      <rPr>
        <sz val="9.5"/>
        <rFont val="Arial"/>
        <family val="2"/>
      </rPr>
      <t xml:space="preserve">
En visita practicada por la CGR en  junio de 2012, y  transcurrido 7 meses de la suscripción del contrato VF-12-2010-02 del 2011, se encontró que no se ha iniciado la construcción de las obras objeto del mismo, por cuanto no se han aprobado los diseños (Fase III) del proyecto, no se han adquirido los predios, no se ha presentado el cronograma de ejecución de las obra para la aprobación del interventor, etc.  No obstante, el plazo del contrato de interventoría  venció el 31 de diciembre de 2011 y el  Distrito de Barranquilla desde el mes de diciembre de 2011, ha entregado recursos al contratista de obra por $8.295 millones  como parte del anticipo. 
Adicionalmente, la Secretaría de Infraestructura del Distrito de Barranquilla manifestó a la CGR que desde marzo de 2012, INVIAS socializó el proyecto “Construcción del Nuevo Puente Pumarejo sobre el río Magdalena en Barranquilla”, encontrándose que  se presentaría un traslapo en el desarrollo de  los dos proyectos,  lo cual llevará a replantear el proyecto . 
</t>
    </r>
  </si>
  <si>
    <t>Dar traslado a la Alcaldía de Barranquilla con copia a la Interventoría y a la Contraloría Distrital  para lo pertinente.</t>
  </si>
  <si>
    <t>Dar traslado a la Alcaldía de Barranquilla con copia a la Interventoría y a la Contraloría Distrital  indicando no se ha iniciado la construcción de las obras objeto del contrato, por cuanto  no se han aprobado los diseños Fase III del proyecto.</t>
  </si>
  <si>
    <r>
      <rPr>
        <u/>
        <sz val="9.5"/>
        <rFont val="Arial"/>
        <family val="2"/>
      </rPr>
      <t>Hallazgo No.28 Plazo del contrato Adicional y del contrato de  Interventoría (Administrativo)</t>
    </r>
    <r>
      <rPr>
        <sz val="9.5"/>
        <rFont val="Arial"/>
        <family val="2"/>
      </rPr>
      <t xml:space="preserve">
De otra parte en el contrato  Adicional No. 01 al Contrato VF-12-2010-02 del 2011, no se pactó el plazo para la ejecución de las obras de la solución a desnivel, lo que puede llevar a que el contratista dilate su construcción, manifestando El Distrito que el plazo estaría contemplado dentro de la etapa de construcción del contrato principal, plazo que se extiende hasta el 2 de marzo de 2013; sin embargo, en el contrato de interventoría No.0112-2011-000018 se definió como plazo hasta el 31 de diciembre de 2011 y no se tiene evidencia que el mismo haya sido objeto de suspensiones o adiciones.  
</t>
    </r>
  </si>
  <si>
    <t>Lo anterior, deja ver las deficiencias en los procesos de contratación de la obra y su correspondiente interventoría, los cuales no guardan coherencia en cuanto a los plazos establecidos, y más grave aún, el hecho que no esté definida el tipo de intervención requerida, el alcance y valor real estimado de las obras.</t>
  </si>
  <si>
    <t>Dar traslado a la Gerencia Departamental del Atlántico de la CGR, a la contraloría Distrital con copia a la Alcaldía y a la Interventoría  para lo pertinente.</t>
  </si>
  <si>
    <t>Enviar a la alcaldía de Barranquilla por ser de su competencia.</t>
  </si>
  <si>
    <t>Dar traslado a la Alcaldía de Barranquilla con copia a la Interventoría y a la Contraloría Distrital  indicando que no se pactó el plazo para la ejecución de las obras de la solución a desnivel, lo que puede llevar a que el contratista dilate su construcción.</t>
  </si>
  <si>
    <r>
      <rPr>
        <u/>
        <sz val="9.5"/>
        <rFont val="Arial"/>
        <family val="2"/>
      </rPr>
      <t>Hallazgo No. 29  Acta de  Entrega y Recibo Definitivo de Obra. (Administrativo)</t>
    </r>
    <r>
      <rPr>
        <sz val="9.5"/>
        <rFont val="Arial"/>
        <family val="2"/>
      </rPr>
      <t xml:space="preserve">
El  contrato No. 0112-2011-000015 de 2011 pese a que finalizó la construcción, encontrándose que el tramo  intervenido se encuentra en buenas condiciones cumpliendo con las especificaciones técnicas, debidamente señalizada, y que de acuerdo a lo manifestado por la interventoría, la vía se dio al servicio desde marzo de 2012,  sin embargo a junio de 2012 no se había suscrito el acta de recibo definitivo de obra, que garantice el recibido a satisfacción del objeto del contrato y que es requisito previo a la liquidación del mismo. 
Similar situación se  observó en el contrato PV06-2010 , que hace parte del Plan Vial Regional de Caldas, pese a que la intervención se encuentra concluida y finalizó el plazo contractual el 2 de noviembre de 2011, no se ha firmado el Acta de Entrega y Recibo Definitivo de Obra. </t>
    </r>
  </si>
  <si>
    <t xml:space="preserve">En contratos ya finalizados la construcción del objeto y vencido el plazo, no se han suscrito el acta de recibo definitivo de obra. Lo anterior genera incertidumbre en el cumplimiento y debida ejecución contractual y de otra parte riesgos por el vencimiento de los tiempos de amparo de las pólizas y denotando debilidades en las funciones de interventoría y supervisión del contrato. 
</t>
  </si>
  <si>
    <t>Dar traslado a la Gerencia Departamental del Atlántico de la CGR, a la contraloría Distrital con copia a la Alcaldía y a la Interventoría,  para lo pertinente.</t>
  </si>
  <si>
    <t xml:space="preserve">Dar traslado a la Alcaldía de Barranquilla con copia a la Interventoría y a la Contraloría Distrital  indicando a junio de 2012 no se había suscrito el acta de recibo definitivo de obra, que garantice el recibido a satisfacción del objeto del contrato y que es requisito previo a la liquidación del mismo. </t>
  </si>
  <si>
    <r>
      <rPr>
        <u/>
        <sz val="9.5"/>
        <rFont val="Arial"/>
        <family val="2"/>
      </rPr>
      <t>Hallazgo No. 30. Debilidades de Control Interno. (Administrativo).</t>
    </r>
    <r>
      <rPr>
        <sz val="9.5"/>
        <rFont val="Arial"/>
        <family val="2"/>
      </rPr>
      <t xml:space="preserve">
Se detectaron debilidades de control interno en la organización del expediente del convenio109 de 2009, que afectan el estudio y la veracidad de los documentos del mismo, por cuanto:
• El formato de solicitud de prórroga del plazo del Convenio del 30/03/2003, no se encuentra firmado por el Ministro de Transporte.
• Existen actas de los comités de seguimiento  que no cuentan con la firma de todos los asistentes.
• Algunos documentos no se encuentran archivados siguiendo un orden cronológico.
• Existen documentos repetidos, por ejemplo las Actas de Comité de Seguimiento.
</t>
    </r>
  </si>
  <si>
    <t>debilidades de control interno en la organización del expediente del convenio109 de 2009.</t>
  </si>
  <si>
    <t>Organizar el expediente de acuerdo a las actas y diferentes documentos subsanados enviados por el supervisor del contrato</t>
  </si>
  <si>
    <t>Solicitar y reiterar al supervisor del contrato la corrección de los documentos y actas del expediente</t>
  </si>
  <si>
    <t>Oficina Asesora Jurídica</t>
  </si>
  <si>
    <r>
      <rPr>
        <u/>
        <sz val="9.5"/>
        <rFont val="Arial"/>
        <family val="2"/>
      </rPr>
      <t>Hallazgo No.31. Contenido de los Informes de Supervisión. (Administrativo).</t>
    </r>
    <r>
      <rPr>
        <sz val="9.5"/>
        <rFont val="Arial"/>
        <family val="2"/>
      </rPr>
      <t xml:space="preserve">
Los informes mensuales de supervisión que presentan los supervisores del convenio  109 de 2009 son generales o ejecutivos y no plasman todas las actividades que los mismos desarrollan tanto en el nivel central como cuando se realizan visitas técnicas al proyecto, por lo tanto se desaprovecha este mecanismo de seguimiento para presentar las actuaciones realizadas (observaciones y recomendaciones) y de otra parte no permiten conocer el grado de seguimiento a la ejecución del mismo.
</t>
    </r>
  </si>
  <si>
    <t>Se han adoptado formatos de presentación de informes mensuales de supervisión muy ejecutivos y no plasman todas las actividades que se desarrollan en el periodo de tiempo.</t>
  </si>
  <si>
    <t>Complementar los informes mensuales relacionando las acciones efectuadas en el periodo y realizar comentarios y recomendaciones.</t>
  </si>
  <si>
    <t>Dar mayor claridad en los informes mensuales.</t>
  </si>
  <si>
    <t>Diseñar un formato para elaborar Informes donde se incluya la descripción del contenido con mayor detalle.</t>
  </si>
  <si>
    <t>Formato diseñado</t>
  </si>
  <si>
    <r>
      <rPr>
        <u/>
        <sz val="9.5"/>
        <rFont val="Arial"/>
        <family val="2"/>
      </rPr>
      <t>Hallazgo No. 32. Intervenciones de otros proyectos en tramos finalizados. (Administrativo).</t>
    </r>
    <r>
      <rPr>
        <sz val="9.5"/>
        <rFont val="Arial"/>
        <family val="2"/>
      </rPr>
      <t xml:space="preserve">
En visita realizada al proyecto en julio de 2012, se observó que en algunos tramos viales que ya fueron construidos en virtud del Convenio 109 de 2009, están siendo intervenidos con la instalación de redes de gasoducto o acueducto de otros proyectos desarrollados por el departamento de Caldas, afectando específicamente la calidad y durabilidad de las obras de drenaje longitudinal ya construidas . 
</t>
    </r>
  </si>
  <si>
    <t>Lo anterior evidencia deficiencias en la coordinación interinstitucional a nivel regional, para la adecuada ejecución de actividades en los sectores ya intervenidos y puede constituirse en un riesgo en el caso que se presenten problemas de estabilidad de la obra, para poder determinar la responsabilidad de los contratistas.</t>
  </si>
  <si>
    <t>Solicitar a INFICALDAS adelantar las gestiones que evidencien la expedición de las garantías de estabilidad de las obras sin restricciones.</t>
  </si>
  <si>
    <t>Requerir a INFICALDAS copia de las garantías presentadas por el contratista una vez se recibe la obra.</t>
  </si>
  <si>
    <t xml:space="preserve">Una comunicación a INFICALDAS solicitando las gestiones que evidencien la expedición de las garantías de estabilidad de las obras sin restricciones. </t>
  </si>
  <si>
    <r>
      <rPr>
        <u/>
        <sz val="9.5"/>
        <rFont val="Arial"/>
        <family val="2"/>
      </rPr>
      <t>Hallazgo No. 33. Balance del Convenio 109 de 2009. (Administrativo).</t>
    </r>
    <r>
      <rPr>
        <sz val="9.5"/>
        <rFont val="Arial"/>
        <family val="2"/>
      </rPr>
      <t xml:space="preserve">
A cinco (5) meses de finalizar el plazo contractual del Convenio, se observa que de los 12 tramos de rehabilitación y pavimentación, 6 se encuentran concluidos (PV 06/2010, PV 07/2010, PV08/2010, PV09/2010 y PV016/2010), 6 aún en etapa de ejecución de los cuales:  
• El contrato PV015/2012 fue objeto de una adición para ampliar la meta física.
• Los contratos PV017/2010 y PV023/2010, tienen un porcentaje de avance superior al 90%.
• El contrato PV022/2010 que incluye los tramos: Pensilvania - Manzanares y Manzanares – Marquetalia, presentó atrasos del 49.6% y 56.8%, respectivamente, que llevaron a Inficaldas a la imposición de una multa  por $768,6 millones y a la suspensión y posterior cesión del contrato mediante Otrosí No 3 del 12 de junio de 2012, otorgándole un plazo de 8 meses. 
• El contrato PV003/2012 inició ejecución el 1 de marzo de 2012 y tiene un plazo contractual de 13 meses. 
Así mismo, la construcción de los tramos nuevos de dobles calzadas en los sectores: Tres Puertas-Santágueda y Chinchiná-Curazao-Cartagena, presentan atrasos  y no se ha iniciado los procesos licitatorios.
Teniendo en cuenta que el convenio finaliza el 31 de diciembre de 2012,  y aún está pendiente el tercer desembolso por $45.000 millones, que corresponden a recursos de Vigencias Futuras de 2011, constituidas en reservas de apropiación.  </t>
    </r>
  </si>
  <si>
    <t>La dilación en los procesos licitatorios, cronogramas de ejecución de los proyectos, puede llevar a que estos recursos no puedan ser desembolsados en la presente vigencia y deban ser reintegrados al Tesoro Nacional, afectando el balance financiero de los proyectos, por cuanto la cláusula séptima del convenio “Pagos y Desembolsos”, establece que este desembolso tendrá por destinación el pago de actas de obra, servicios de consultoría e Interventoría.</t>
  </si>
  <si>
    <t>Comunicar a INFICALDAS para que adelante gestiones tendientes a reducir los plazos de la etapa precontractual de los proyectos pendientes y tramitar la prórroga del convenio ante la Oficina Asesora de Jurídica del Ministerio.</t>
  </si>
  <si>
    <t>Todos los proyectos sean contratados y ejecutados dentro del término de ejecución del convenio</t>
  </si>
  <si>
    <t>Comunicación a INFICALDAS promoviendo la agilización en la contratación de los proyectos</t>
  </si>
  <si>
    <t>Elaborar y tramitar otrosí al Convenio adicional modificando la cláusula de aportes y forma de desembolso ante la Oficina Asesora de Jurídica del Ministerio</t>
  </si>
  <si>
    <t>Otrosí terminado</t>
  </si>
  <si>
    <r>
      <rPr>
        <u/>
        <sz val="9.5"/>
        <rFont val="Arial"/>
        <family val="2"/>
      </rPr>
      <t xml:space="preserve">Hallazgo 34. Sistema de Información, Evaluación y Seguimiento al Transporte Urbano (SISETU).  (Administrativo). </t>
    </r>
    <r>
      <rPr>
        <sz val="9.5"/>
        <rFont val="Arial"/>
        <family val="2"/>
      </rPr>
      <t xml:space="preserve">
Frente a la operación del sistema SISETUy el reporte de información se observa:
Inconsistencias en la información de indicadores publicada en el sitio web, por cuanto aparecen reportes para los años 2002 y 2003 pese a que los entes gestores no habían iniciado operación; según el Ministerio son datos tomados como línea base y no corresponden a la operación de los SIMT, no obstante crean confusión a los ciudadanos y usuarios del sistema.  También se observan casos de indicadores que no registran reporte alguno .
Debilidades en el reporte de información por parte de los entes gestores de conformidad con la periodicidad establecida en la resolución 4147 de 2009. El SISETU únicamente ofrece funcionalidad para el registro de los resultados,  el cálculo de los 34 indicadores está a cargo de los entes gestores. Se ha detectado inexactitud de la información reportada, por cuanto la aplicación de la metodología para la medición de los indicadores no ha sido aplicada adecuada y uniformemente por los entes gestores. La UMUS ha solicitado a los entes gestores el envío por correo electrónico de la información soporte de los cálculos, pero esta no queda reflejada en el sistema.
En el registro de acciones , que presenta cada acción realizada por el usuario desde el momento de su creación en el sistema, se observan accesos a partir del año 2008, si bien aún no estaban en operación los respectivos entes gestores. Asimismo,  la existencia en el sistema de usuarios  que no corresponden a un ente gestor pero que han realizado acciones de borrado, login y edición de valores.
El administrador del sistema desconoce los detalles técnicos del mismo que fue desarrollado por una firma consultora , sin la participación del Grupo de Informática del Ministerio. La interacción entre este Grupo y la UMUS ha sido difícil en cuanto al soporte técnico, cuando es requerido.  En 2011 se  presentaron inconvenientes por cuanto se tenía acceso al SISETU desde la Intranet del Ministerio pero no desde Internet.
El manual del administrador del sistema se encuentra publicado en el sitio web del SISETU lo que genera riesgo de accesos no autorizados ante la exposición al público de información técnica detallada del sistema.
Error en la generación automática de la fecha de actualización en el sitio web del SISETU por cuanto se presenta como última fecha de actualización 23 de mayo de 2008, a pesar de ser evidentes actualizaciones posteriores a esa fecha.
</t>
    </r>
  </si>
  <si>
    <t>Se llevarán a cabo mesas de trabajo con la oficina de informática para definir las alternativas para remediar los inconvenientes tecnológicos del aplicativo web.</t>
  </si>
  <si>
    <t>Superar las dificultades de recolección y reporte de información que se han generado para la operación del SISETU</t>
  </si>
  <si>
    <t>Mesas de trabajo para definir alternativas de mejora</t>
  </si>
  <si>
    <t>Mesas de trabajo</t>
  </si>
  <si>
    <t xml:space="preserve">Se terminará con la revisión de la batería, metodología de cálculo y medios de reporte de los indicadores de operación del SiSETU, para el ajuste de la Resolución existente. </t>
  </si>
  <si>
    <t>Resolución que permita contar con una batería y una metodología de cálculo uniforme y estandarizada para las condiciones de los sistemas de transporte que reportan información, mejorando los canales de comunicación.</t>
  </si>
  <si>
    <r>
      <rPr>
        <u/>
        <sz val="9.5"/>
        <rFont val="Arial"/>
        <family val="2"/>
      </rPr>
      <t>Hallazgo 35 Fallas en el control a la gestión procesal de la Entidad.  (Administrativo)</t>
    </r>
    <r>
      <rPr>
        <sz val="9.5"/>
        <rFont val="Arial"/>
        <family val="2"/>
      </rPr>
      <t xml:space="preserve">.                             De la información documental y procesal suministrada, se verifica que el control procesal es delegado en el apoderado judicial de la entidad, pero hay evidencia de fallas en su control a la gestión procesal, al no coordinarse  debidamente esta función a nivel central, igualmente el modelo de gestión de defensa judicial de la entidad presenta las siguientes deficiencias:
a) Las Direcciones Territoriales del Ministerio de Transporte no generan reportes periódicos a nivel central de sus demandas locales vigentes, así como de asuntos relacionados con Nulidades, Acciones Populares, de Cumplimiento y Tutelas.
b) La calificación de los abogados de las territoriales depende de la Dirección Territorial respectiva, pero no existen indicadores para evaluar la gestión y los perfiles profesionales de su personal externo. Igualmente, no se evidencia un mecanismo que permita a la Entidad, el oportuno control en la actualización reportada por los apoderados en derecho al “Sistema Litigob” en los formatos de la DDJN . 
c) De otra parte, la base de datos de control procesal implementada por la entidad no se encuentra actualizada, lo que genera ausencia en la integralidad de la información manejada a nivel central; resaltando que un fiable suministro de información es un insumo idóneo para realizar un efectivo control de sus procesos y es un apoyo necesario en la toma de decisiones de la entidad.
d) No hay una consolidación en la información general en la entidad relacionada con los predios a cargo de este Ministerio que se encuentran en posesión irregular de terceros.
d) No hay una consolidación en la información general en la entidad relacionada con los predios a cargo de este Ministerio que se encuentran en posesión irregular de terceros.f) De la evaluación del control interno se pudo determinar que la entidad  no tiene implementado un mecanismo de control periódico de procesos, de sus movimientos y consultas (formatos, libros radicadores, hojas de ruta, bases de datos, control de recursos y actuaciones etc.) y presenta insuficiencia de recursos y apoyo tecnológico. 
g) La entidad a la fecha (Julio de 2012), no ha implementado un análisis de probabilidades de éxito y de tasación efectiva de pretensiones en su gestión de defensa judicial, como procedimiento estándar en cada proceso judicial con el objeto de generar conclusiones generales que determinen acciones judiciales y presupuestales, evitando con ello, una posible sobreestimación en su pasivo contingente.
</t>
    </r>
  </si>
  <si>
    <t>Fallas en el control a la gestión procesal desarrollado por la entidad, situación que se agrava por la indebida alimentación en su sistema de registro y control procesal</t>
  </si>
  <si>
    <t>Elaborar Memorando circular reiterando a las  Direcciones Territoriales y abogados de planta central la obligación de rendir el informe  de gestión en el cuadro de control de procesos incluyendo las Acciones constitucionales y las demás listadas</t>
  </si>
  <si>
    <t>Lograr que se presente de manera oportuna los informes de gestión de los procesos de cada jurisdicción.</t>
  </si>
  <si>
    <t xml:space="preserve">Elaborar la circular dirigida a las Direcciones Territoriales, recordándoles la obligación y periodicidad de los informes que deben rendir. </t>
  </si>
  <si>
    <t xml:space="preserve">Requerir a los Directores Territoriales para que incluyan dentro de la concertación de objetivos  de Transporte y Tránsito del Ministerio de Transporte, compromisos relacionados con la defensa judicial. </t>
  </si>
  <si>
    <t xml:space="preserve">Hacer una evaluación objetiva de la gestión llevada a cabo por los abogados, en materia de defensa judicial.  </t>
  </si>
  <si>
    <t xml:space="preserve">Elaborar la circular dirigida a las Direcciones Territoriales, requiriéndose se incluya dentro de la concertación compromisos evaluables sobre gestión relacionada con la defensa judicial. </t>
  </si>
  <si>
    <t>La  obtención de un software con cobertura y conectividad a las Direcciones Territoriales que permita el flujo de información continuo y actual de los procesos judiciales y su control.</t>
  </si>
  <si>
    <t>Aplicativo de control de procesos, revisado y ajustado.</t>
  </si>
  <si>
    <t>Aplicativo</t>
  </si>
  <si>
    <t xml:space="preserve">Elaborar oficios a las entidades de orden nacional y territorial, solicitando acompañamiento en: la solución a los problemas de ocupación ilegal de ambos predios,  las labores tendientes a la realización del censo y en la cuantificación e identificación de mejoras. </t>
  </si>
  <si>
    <t xml:space="preserve">Gestionar el acompañamiento de las diferentes entidades, para lograr obtener claridad respecto a la solución de los problemas de ocupación ilegal. </t>
  </si>
  <si>
    <t xml:space="preserve">Consolidación de la información necesaria de cada predio para avanzar en la solución a los problemas de ocupación ilegal </t>
  </si>
  <si>
    <t>Documentos</t>
  </si>
  <si>
    <t xml:space="preserve">Elaborar memorando circular a los abogados que ejercen la defensa judicial del Ministerio de Transporte tanto en Planta Central como en las Direcciones Territoriales, reiterándoles la obligación de efectuar una defensa integral y oportuna a los intereses de la Nación. </t>
  </si>
  <si>
    <t>Lograr que los abogados ejerzan el derecho de defensa de los intereses del Ministerio de Transporte de manera oportuna y eficaz.</t>
  </si>
  <si>
    <t>Elaborar circular en procura de obtener una defensa oportuna y eficaz, por parte de los abogados que la ejercen a nombre del Ministerio de Transporte.</t>
  </si>
  <si>
    <t xml:space="preserve">Celebrar mesa de trabajo con la Subdirección Administrativa y Financiera para  determinar los parámetros para calcular el pasivo contingente. </t>
  </si>
  <si>
    <t xml:space="preserve">Elaborar un documento por medio del cual se establezca un diagnóstico acerca de la forma de calificar el pasivo contingente. </t>
  </si>
  <si>
    <t xml:space="preserve">Documento que contenga parámetros para el análisis de la probabilidad de éxito y tasación  del pasivo contingente. </t>
  </si>
  <si>
    <t>Subdirección Administrativa y Financiera - Oficina Asesora Jurídica</t>
  </si>
  <si>
    <r>
      <rPr>
        <u/>
        <sz val="9.5"/>
        <rFont val="Arial"/>
        <family val="2"/>
      </rPr>
      <t>Hallazgo 36. Fallas de gestión procesal de la Entidad. (Administrativo y Disciplinario).</t>
    </r>
    <r>
      <rPr>
        <sz val="9.5"/>
        <rFont val="Arial"/>
        <family val="2"/>
      </rPr>
      <t xml:space="preserve">Se evidenciaron casos en los que la gestión procesal no ha sido efectiva ni oportuna,  hecho que se determina en aspectos como los siguientes: 
a) No hay abogados en Meta y Caquetá.
b) La entidad tiene desactualizada la información reportada al sistema LITIGOB, toda vez que esta información presenta inconsistencias, sobre todo con la información objeto de migración en los años 2007, 2009 y 2011 . 
c) Existe un predio en Buenaventura con área de 70.000 m2 recibido por FONCOLPUERTOS en 1998 sin censar ni cuantificar el número de ocupantes o poseedores, en actual proceso de transferencia a Invías, donde puede comprometerse su domino ante su actual ocupación ilegal.
d) En el proceso de REPARACION DIRECTA No. 8001-2331-000-2005-00560-00 el fallo no fue apelado, teniendo lugar a esta y quedando en firme el mismo contra el MT; en su respuesta  la entidad aduce el inicio de las acciones disciplinarias respectivas. 
e) En el proceso de REPARACION DIRECTA No. 47001333104-2008-00091-00 la contestación de demanda fue presentada extemporáneamente, por eso solo se tuvieron en cuenta las pruebas aportadas por la Demandante pese a que el proceso fue fijado en lista entre el 21 de marzo al 10 de abril de 2007; igualmente la apelación presentada fue declarada improcedente; en su respuesta  la entidad aduce el inicio de las acciones disciplinarias respectivas. 
</t>
    </r>
  </si>
  <si>
    <t xml:space="preserve">Ausencia de una gestión procesal efectiva y oportuna. </t>
  </si>
  <si>
    <t xml:space="preserve">Adelantar el proceso de provisión mediante encargo o nombramiento provisional de las vacantes definitivas  y temporales  generadas en la Oficina Asesora de Jurídica y Direcciones Territoriales correspondientes a Profesionales en Derecho, asignados a la atención de la Defensa Judicial,  atendiendo los lineamientos que para éstos efectos ha impartido la CNSC, y son de obligatorio cumplimiento por parte de la Administración. </t>
  </si>
  <si>
    <t xml:space="preserve">Implementar las actuaciones administrativas ( Asignación Vacante, Apertura Convocatoria Interna, Selección del funcionario a Encargar, o declaratoria de desierto para nombrar, solicitud autorización CNSC para encargo o nombramiento, proyección Acto Administrativo de Encargo o Nombramiento), o reporte  ante la CNSC para determinar si hay lista de elegibles para proveer el cargo de manera definitiva,  para el nombramiento  o encargo en las  Direcciones Territoriales que determine la Oficina Asesora Jurídica.  </t>
  </si>
  <si>
    <t>Personal  vinculado mediante encargo o nombramiento provisional o en período de prueba para atender la defensa judicial de la Entidad,  en las Direcciones Territoriales previamente reportadas por la Oficina Asesora de Jurídica.</t>
  </si>
  <si>
    <t>Recurso humano necesario</t>
  </si>
  <si>
    <t>Promover con la Agencia Nacional de Defensa Judicial - Litigob, la celebración de mesa de trabajo tendiente a informar los problemas que han impedido la actualización completa de la información en dicho aplicativo y plantear las soluciones a la situación.</t>
  </si>
  <si>
    <t>Depurar la información que aparece registrada en Litigob, teniendo el soporte de la entidad encargada del aplicativo (Agencia Nacional de Defensa Judicial o la que se determine la Ley)</t>
  </si>
  <si>
    <t xml:space="preserve">Mesa de trabajo. </t>
  </si>
  <si>
    <t xml:space="preserve">Elaborar memorando circular a los abogados que ejercen la defensa judicial del Ministerio de Transporte tanto en planta central como en las Direcciones Territoriales, reiterándoles la obligación de efectuar una defensa integral y oportuna a los intereses de la Nación. </t>
  </si>
  <si>
    <t>Elaborar circular en procura de obtener una defensa oportuna y eficaz, por parte de los abogados que la ejercen a nombre del MT.</t>
  </si>
  <si>
    <r>
      <rPr>
        <u/>
        <sz val="9.5"/>
        <rFont val="Arial"/>
        <family val="2"/>
      </rPr>
      <t>Hallazgo 37 Mapa de riesgos e indicadores de gestión no integrales. (Administrativo)</t>
    </r>
    <r>
      <rPr>
        <sz val="9.5"/>
        <rFont val="Arial"/>
        <family val="2"/>
      </rPr>
      <t xml:space="preserve">.La defensa judicial del Ministerio de Transporte cuenta con un mapa de riesgos que no es integral, toda vez que solo  incorpora dos (2) de ellos, uno relacionado con el tema coactivo; de esta manera, solo presenta un riesgo detectado, relacionado con la “falta de la contestación de las demandas”, no contemplando temas transcendentales para establecer una efectiva gestión a su control procesal, oportunidad en las actuaciones procesales y en el pago de sentencias, acciones en defensa de sus bienes, etc. Igualmente no se evidencia un indicador de gestión que permita medir la efectividad del proceso. 
En el tema coactivo, el procedimiento de evaluación del control interno y riesgos está inmerso en defensa judicial y solo presenta un riesgo relacionado con la “prescripción de la acción de cobro”, desconociendo otros riesgos como fallas en los procesos de notificación, rastreo de bienes, ejecución oportuna de medidas cautelares etc.
</t>
    </r>
  </si>
  <si>
    <t>La inadecuada identificación, administración, control y prevención de riesgos en esta importante área, determina debilidades en el control interno del MT.</t>
  </si>
  <si>
    <t xml:space="preserve">Celebrar mesa de Trabajo conjunta Oficina Asesora de Jurídica- Grupo de Defensa Judicial- Grupo de Jurisdicción Coactiva con la Oficina Asesora de Planeación grupo de Mejoramiento de Calidad, a fin de examinar, revisar y modificar el mapa de riesgos del proceso de  Defensa Judicial de la entidad.    </t>
  </si>
  <si>
    <t>Formular una herramienta de gestión que permita identificar los riesgos asociados al proceso de defensa judicial y las acciones de mitigación</t>
  </si>
  <si>
    <t>Mapa de riesgos ajustado</t>
  </si>
  <si>
    <t>mapa de riesgos</t>
  </si>
  <si>
    <r>
      <rPr>
        <u/>
        <sz val="9.5"/>
        <rFont val="Arial"/>
        <family val="2"/>
      </rPr>
      <t>Hallazgo No. 38. Inicio oportuno de acciones de repetición. (Administrativo)</t>
    </r>
    <r>
      <rPr>
        <sz val="9.5"/>
        <rFont val="Arial"/>
        <family val="2"/>
      </rPr>
      <t xml:space="preserve">.  Algunos fallos judiciales producidos contra el Ministerio de Transporte, verifican que sus hechos generadores se motivaron por eventuales conductas de dolo o culpa grave por parte de funcionarios o ex funcionarios de la entidad, pero no se observa que el Ministerio haya iniciado las acciones de repetición pertinentes.  Tal situación se hace evidente en los siguientes procesos:
A) PROCESO 250002325000-1998-05732-01 de NULIDAD Y RESTABLECIMIENTO DEL DERECHO; demandante JAIME ALBERTO SUAREZ RODRIGUEZ contra NACION- FERROVIAS -MT- donde el fallo de la Sala de  descongestión, Sección Segunda del Tribunal  Administrativo de Cundinamarca de enero 13 de 2005, declara la Nulidad del acto de destitución de un funcionario de libre nombramiento y remoción por cuanto la discrecionalidad para destituir a esta clase de funcionarios, no puede ser absoluta y quedar sujeta al arbitrio caprichoso del nominador, sino que debe obedecer realmente al mejoramiento del servicio, de lo contrario se incurre en desviación de poder (el que lo reemplaza debe tener un perfil profesión muy superior del que es retirado), pero obran pruebas que la experiencia y perfil profesional del demandado son muy superiores del que lo reemplazó.  Al respecto, no se verifica que la entidad haya iniciado acciones de repetición por estos hechos.
El fallo en este proceso quedó ejecutoriado en febrero 15 de 2005, pero se verifica que el pago se realizó en noviembre 30 de 2010 por $118´671.523 ($104´896.397 al Demandante y $13´775.126 al FNA), mediante RESOLUCION 4492 de octubre 15 de 2010, por lo que a la fecha no ha caducado esta acción .
B) PROCESO 7001333104-2008-00091-00 de Reparación Directa; demandante ESCUELA DE MANEJO DE SANTA MARTHA LTDA  Y DANIEL MARTINEZ CABRALES contra NACION- Ministerio de Transporte, donde el fallo del Juzgado 4 Administrativo de Santa Marta de julio 21 de 2009 declara RESPONSABLE al Ministerio por los perjuicios materiales y morales  por la dilación en la habilitación de la clave para que el demandante pudiese tener acceso al sitio FTP del Demandado, así: materiales: Lucro cesante por $100´321436, Perjuicios Morales por 100 SMLM. Obrando pruebas en el fallo de conductas presuntamente dolosas o gravemente culposas de funcionarios de la Dirección Territorial Magdalena del Ministerio de Transporte. Al respecto, no se verifica que la entidad haya iniciado acciones de repetición por estos hechos.
El fallo en este proceso quedó ejecutoriado en abril 29 de 2011, pero se verifica que el pago se realizó en diciembre 27 de 2011 por $179´713.718 mediante RESOLUCION 5566 de diciembre 14 de 2011, por lo que a la fecha no ha caducado esta acción .
</t>
    </r>
  </si>
  <si>
    <t>Ausencia de iniciación oportuna de acciones de repetición, en hechos generadores de fallos condenatorios producidos contra la entidad, motivados en eventuales conductas de dolo o culpa grave por parte de funcionarios o ex funcionarios de la entidad</t>
  </si>
  <si>
    <t>Iniciar la acción de repetición donde se evidencia que se cumplen los requisitos para ello y conforme la decisión que adopte el Comité de Conciliación y Defensa Judicial, previo cumplimiento del trámite establecido internamente para cumplir dicha labor.</t>
  </si>
  <si>
    <t>Iniciar las acciones de repetición en los casos que sea procedente, tendientes a recuperar las sumas pagadas por el Ministerio de Transporte.</t>
  </si>
  <si>
    <r>
      <rPr>
        <u/>
        <sz val="9.5"/>
        <rFont val="Arial"/>
        <family val="2"/>
      </rPr>
      <t>Hallazgo 39 Reconocimiento irregular de intereses en el pago de sentencias. (Administrativo, Disciplinario y Fiscal).</t>
    </r>
    <r>
      <rPr>
        <sz val="9.5"/>
        <rFont val="Arial"/>
        <family val="2"/>
      </rPr>
      <t xml:space="preserve">  Las Resoluciones de pago números 5585 y 1014 de diciembre 15 y abril 12 de 2011 respectivamente, determinan el reconocimiento de intereses moratorios de una manera continua desde las ejecutorias de los fallos  que originaron estas obligaciones, hasta días previos a la expedición de las respectivas Resoluciones de reconocimiento de estos pagos , desconociendo lo reglado en el art. 60 de la Ley 446 de 1998, teniendo en cuenta que la generación de intereses debió suspenderse al cumplir 6 meses desde la ejecutoria de las providencias hasta cuando se presentaren las solicitudes en legal forma </t>
    </r>
  </si>
  <si>
    <t xml:space="preserve">fallas de coordinación y de conocimiento de requisitos entre los sujetos que intervienen en el actual proceso de pago, así como debilidades de control que no permiten advertir oportunamente el problema y generan un gasto indebido e incumplimiento de disposiciones generales. </t>
  </si>
  <si>
    <t xml:space="preserve">NO SE PLANTEA ACCION DE MEJORA, POR CUANTO: 1) En relación con la resolución 5585 de 2011, se debe tener en cuenta que los intereses que fueron cancelados obedecieron, a la decisión adoptada por un juez de la república, el MT acató fielmente el fallo condenatorio, cancelando el capital y las costas y agencias de derecho ordenadas, así como lo intereses a la tasa fijada por el Juzgado (0,5% mensual) y durante el plazo también ordenado por el Juzgado (desde la fecha de la providencia – ejecutoriada y hasta la fecha del pago). Dado que el mismo estableció las fechas límite de los intereses, por lo cual no había lugar a aplicar los intereses moratorios previstos en el CCA (artículo 177), por cuanto estos últimos irían en contravía de lo ordenado por el Juez. Por lo anterior no se presenta plan de mejoramiento respecto de la misma. 2) En cuanto a los intereses  tenidos en cuenta en la Resolución 1014 de 2011, informamos que se remitió memorando No 20121300110453 al Grupo de Control Interno Disciplinario, para lo de su competencia. </t>
  </si>
  <si>
    <t>No aplica acción de mejoramiento</t>
  </si>
  <si>
    <t>No aplica acción de mejoramiento.</t>
  </si>
  <si>
    <r>
      <rPr>
        <u/>
        <sz val="9.5"/>
        <rFont val="Arial"/>
        <family val="2"/>
      </rPr>
      <t>Hallazgo 40. Cartera de difícil cobro. (Administrativo).</t>
    </r>
    <r>
      <rPr>
        <sz val="9.5"/>
        <rFont val="Arial"/>
        <family val="2"/>
      </rPr>
      <t xml:space="preserve">   De los 659 procesos vigentes de cobro coactivo seguidos por el MT, 207 son de DIFICIL COBRO, lo que representa el 31.41%, especialmente representados en imposición de multas (80%) y procesos disciplinarios (16%), obligaciones que ascienden a $807.3 millones, que tiene fecha de ejecutoria desde el año 1999 a 2009, y que por lo tanto, tienen comprometido su recaudo ante su eventual prescripción o inconvenientes para hacer efectivos sus mandamientos de pago por insolvencia o problemas en la notificación de sus deudores</t>
    </r>
  </si>
  <si>
    <t>debilidades de control en la recuperación de los recursos y de búsqueda de alternativas de cobro de las obligaciones pendientes</t>
  </si>
  <si>
    <t>Realizar investigación de bienes de los deudores dos (2) veces al año.  Generar dos (2) cobros persuasivos al año</t>
  </si>
  <si>
    <t>Lograr el recaudo de la cartera</t>
  </si>
  <si>
    <t>1. Revisar los expedientes y oficiar a las entidades correspondientes. 
2. Continuar con la gestión de los procesos</t>
  </si>
  <si>
    <r>
      <rPr>
        <u/>
        <sz val="9.5"/>
        <rFont val="Arial"/>
        <family val="2"/>
      </rPr>
      <t>Hallazgo 41. Contratación terminada sin liquidar. (Administrativo y Disciplinario).</t>
    </r>
    <r>
      <rPr>
        <sz val="9.5"/>
        <rFont val="Arial"/>
        <family val="2"/>
      </rPr>
      <t xml:space="preserve"> Dentro de los contratos a cargo del MT que fueron suscritos en vigencias anteriores al 2011 y que se encuentran terminados pero sin liquidar, encontramos (7) en la vigencia 2008, (14) en la vigencia 2009 y (20) en la vigencia 2010 para un total de (41) contratos terminados sin liquidar</t>
    </r>
  </si>
  <si>
    <t>Existencia de fallas en la gestión de control y seguimiento de la contratación realizada por la Entidad</t>
  </si>
  <si>
    <t>Generar circulares y directrices a supervisor y unidades ejecutoras para liquidar contratos</t>
  </si>
  <si>
    <t>Lograr el control sobre la liquidación oportuna de los contratos</t>
  </si>
  <si>
    <t>Memorando circular.</t>
  </si>
  <si>
    <t>Realizar seguimiento trimestral de cumplimiento de la liquidación de los contratos dentro de los términos legales</t>
  </si>
  <si>
    <t>Monitorear mediante cuadro de control el cumplimiento de la liquidación de contratos dentro de los términos legales</t>
  </si>
  <si>
    <r>
      <rPr>
        <u/>
        <sz val="9.5"/>
        <rFont val="Arial"/>
        <family val="2"/>
      </rPr>
      <t>Hallazgo 42.  Fallas de supervisión y coordinación del grupo de trabajo Plan Vial Regional - PVR. (Administrativo y Disciplinario)</t>
    </r>
    <r>
      <rPr>
        <sz val="9.5"/>
        <rFont val="Arial"/>
        <family val="2"/>
      </rPr>
      <t>.  Entre el 5 de abril y el 9 de septiembre de 2011, el grupo de trabajo del PVR no tuvo Coordinador que asumiera las responsabilidades en el desarrollo de las actividades requeridas; igual situación se sucedió con el Contador Público, funcionario necesario para certificar los estados financieros del proyecto al interior del Grupo de Trabajo, situación que fue subsanada hasta agosto 29 de 2011.</t>
    </r>
  </si>
  <si>
    <t>existencia de fallas en el proceso de ejecución, control y supervisión seguido por la entidad.</t>
  </si>
  <si>
    <t>Disponer de  coordinador (a) y contador (a) en el grupo de trabajo del Plan Vial Regional  hasta  el cierre de la operación suscrita entre el Ministerio de Transporte y el Banco Interamericano de Desarrollo, prevista para el 30 de abril de 2013</t>
  </si>
  <si>
    <t>Contar con el equipo de trabajo definido en el contrato de préstamo suscrito entre el Ministerio de Transporte y el Banco Interamericano de Desarrollo</t>
  </si>
  <si>
    <t>Consultores  del grupo de trabajo del Plan Vial Regional contratados de conformidad con el contrato de préstamo y el Reglamento Operativo</t>
  </si>
  <si>
    <t>Coordinador y contador contratados</t>
  </si>
  <si>
    <r>
      <rPr>
        <u/>
        <sz val="9.5"/>
        <rFont val="Arial"/>
        <family val="2"/>
      </rPr>
      <t>Hallazgo 43  Diferencias entre la información reportada por la entidad al equipo auditor y la reportada al SIRECI. (Administrativo y Sancionatorio).</t>
    </r>
    <r>
      <rPr>
        <sz val="9.5"/>
        <rFont val="Arial"/>
        <family val="2"/>
      </rPr>
      <t>El equipo auditor consultó el Sistema de Rendición Electrónica de la Cuenta e Informes – SIRECI, encontrando que en el formulario F5.1 – Contratos regulados por Ley 80 y Contratación Directa, sólo se reportan 81 contratos por valor de $8.844,12 millones y en el formulario F5.3 – Gestión Contractual  Mínima Cuantía - Órdenes de Compra y de Trabajo se reportan 48 por valor de $886,82 millones, encontrando profundas diferencias con la información reportada al equipo auditor mediante Oficios MT 20121330133371 de marzo 16 de 2012 suscrito por la Coordinadora del Grupo Contratos de la Oficina Asesora Jurídica del MT y MT20121050388601 de julio 30 de 2012 suscrito por el señor Ministro de Transporte , donde de la base de datos (tipo Excel) y en medio físico se pudo determinar la suscripción de 247 contratos suscritos mediante la modalidad de Contratación Directa por un valor que asciende a $43.227,19 millones, entre los cuales se reporta la suscripción de 115 Ordenes de Servicio por un valor de $1.776,72 millones.</t>
    </r>
  </si>
  <si>
    <t>fallas en el control interno del Ministerio</t>
  </si>
  <si>
    <r>
      <rPr>
        <u/>
        <sz val="9.5"/>
        <rFont val="Arial"/>
        <family val="2"/>
      </rPr>
      <t>Hallazgo 44. Errores en la identificación de soportes contractuales.  (Administrativo</t>
    </r>
    <r>
      <rPr>
        <sz val="9.5"/>
        <rFont val="Arial"/>
        <family val="2"/>
      </rPr>
      <t xml:space="preserve">).Algunos contratos presentan errores en la identificación de sus soportes, situación se percibe en los siguientes contratos:
a) Contrato 092  de septiembre 15 de 2011. En la etapa de ejecución se presentan dos actas identificadas con el mismo número (No 5)  que generan confusión, estas actas son de fechas diferentes.
b) Contrato 055 de Abril 11 de 2011.  La autorización  de pago de fecha 19 de mayo de 2011 presenta errores de digitación que pueden generar incoherencias en este trámite, al hacer referencia al contrato 057 cuando es el contrato 055. 
</t>
    </r>
  </si>
  <si>
    <t>ausencia de una efectiva supervisión contractual,</t>
  </si>
  <si>
    <r>
      <rPr>
        <u/>
        <sz val="9.5"/>
        <rFont val="Arial"/>
        <family val="2"/>
      </rPr>
      <t>Hallazgo 45.  Ausencia de soportes que determinen debida ejecución contractual.  (Administrativo)</t>
    </r>
    <r>
      <rPr>
        <sz val="9.5"/>
        <rFont val="Arial"/>
        <family val="2"/>
      </rPr>
      <t xml:space="preserve">.Algunos contratos no acreditan soportes que determinen su ejecución, cumplimiento y terminación así como de liquidación, situación que se percibe en los siguientes contratos:
a) Contrato 055 de Abril 11 de 2011, no presenta acta que acredite la terminación y su debida ejecución.
b) Convenio 181 de diciembre 28 de 2011, no evidencia soportes que determinen la ejecución del mismo.
</t>
    </r>
  </si>
  <si>
    <t xml:space="preserve">fallas en el proceso de ejecución y supervisión contractual </t>
  </si>
  <si>
    <t>Lograr que en el expediente contractual se identifiquen la totalidad de los soportes producto de la ejecución contractual</t>
  </si>
  <si>
    <t>Comunicar a supervisores y contratistas para que alleguen la información o soportes correspondientes</t>
  </si>
  <si>
    <r>
      <t xml:space="preserve">
</t>
    </r>
    <r>
      <rPr>
        <u/>
        <sz val="9.5"/>
        <rFont val="Arial"/>
        <family val="2"/>
      </rPr>
      <t>Hallazgo 46.  Presuntas irregularidades en el contrato interadministrativo no. 102 del 30 septiembre de 2011.  (Administrativo, Penal y Disciplinario).</t>
    </r>
    <r>
      <rPr>
        <sz val="9.5"/>
        <rFont val="Arial"/>
        <family val="2"/>
      </rPr>
      <t xml:space="preserve">
El contrato Interadministrativo 102 – 2011 de sept. 30 DE 2011 suscrito entre el MT y la UNIVERSIDAD NACIONAL DE COLOMBIA – FACULTAD DE INGENIERIA presenta deficiencias en el cumplimiento de la normatividad aplicable , así como en los requisitos para las etapas precontractual, contractual y postcontractual, lo que se determina por lo siguiente:
A) En la etapa precontractual se observa: 
i) El oficio CI – 326 de agosto de 2011 suscrito por el Decano de la Facultad de Ingeniería de la Universidad Nacional  hace referencia a una invitación efectuada por el MT a esta universidad en oficio mayo 24 de 2011 radicado con el No. 20114000250151, lo que denota que se realizó invitación para presentar la propuesta sin tener los estudios y documentos previos, toda vez que los mismos están fechados en agosto de 2011 .
La entidad manifiesta en su respuesta , que los estudios previos definitivos son los que tienen la fecha de agosto de 2011, pero que el proceso de implementación  de dichos estudios se inicio desde el mes de abril de 2011, sin acreditar soportes que lo determinen; no obstante esta situación también es incoherente, si tenemos  en cuenta que la propuesta presentada en agosto primero de 2011, la Universidad Nacional manifiesta que la realiza atendiendo la solicitud realizada por el Ministerio el 24 de mayo de 2011 , debiendo haber sido presentada esta propuesta, de una manera posterior a la fecha de elaboración de estos estudios previos definitivos.
ii) La propuesta presentada por el proponente no se ajusta a las condiciones exigidas en los estudios previos , toda vez que en ella no estableció la cantidad de personal necesario para desarrollar el servicio (solo define los perfiles), tampoco estableció el valor de los salarios, ni el plazo, así como omitió definir los factores multiplicadores, los cuales según los estudios previos son de presentación obligatoria y su omisión o no discriminación sería causal de rechazo de la propuesta .
iii) Los estudios previos realizados por el MT, presentan inconsistencias en el plazo, pues cuando se realiza el análisis para soportar el valor, se determina un plazo de 6 meses , pero cuando regula este tema  no establece un plazo cierto, sólo se fija el termino de vigencia del contrato .
B) En la etapa contractual y postcontractual se observa: 
i) La propuesta presentada en agosto 01 de 2011, planteó un plazo aproximado de 4 meses  y, si bien es cierto, el contrato se firmó el día 30 de septiembre de 2011, su ejecución sólo inició el 27 de octubre  de 2011, fecha en la cual se suscribió el acta de inicio, reduciendo el periodo de ejecución a un plazo de solo 2 meses; aunque el contrato fue prorrogado en enero 18 de 2012 por un término de 3 meses, luego de cumplida la suspensión suscrita en diciembre de 2011. Lo anterior evidencia fallas tanto en el proceso precontractual como en la ejecución del contrato, al igual que evidenciar una incoherencia entre el valor y plazo establecido en los estudios previos, los proyectados en la propuesta y los contenidos en el Contrato.
ii) Con la información allegada, contenida en la carpeta remitida, no se verifica que a la fecha  el contratista haya entregado los productos e informes requeridos, relacionados en la cláusula novena del contrato, aunque algunos de ellos se encuentren mencionados en las actas de aprobación de avance de abril 27 y 30 de 2012 suscrito por la interventora. Tampoco se acreditan los soportes de cumplimiento y terminación del Contrato ni de su liquidación que permitan establecer la debida ejecución del mismo.
</t>
    </r>
  </si>
  <si>
    <t>fallas en el proceso de justificación y realización de estudios previos realizada por el Ministerio, así como de fallas en la posterior ejecución y supervisión de este contrato.</t>
  </si>
  <si>
    <r>
      <rPr>
        <u/>
        <sz val="9.5"/>
        <rFont val="Arial"/>
        <family val="2"/>
      </rPr>
      <t>Hallazgo No. 47 Diferencia en Cartera. (Administrativo)</t>
    </r>
    <r>
      <rPr>
        <sz val="9.5"/>
        <rFont val="Arial"/>
        <family val="2"/>
      </rPr>
      <t>.
A 31 de diciembre de 2011 el saldo de la cuenta 14 Deudores, se encuentra sobrestimado en $23.729 millones, debido a que los soportes suministrados por el Grupo de Ingresos y Cartera no coinciden con el saldo reportado en Contabilidad, en algunas de las subcuentas así: 1401 Deudores - Ingresos No Tributarios $19.899 millones; 1413 Deudores - Transferencias por Cobrar $-1.093 millones; 1470 Deudores - Otros Deudores $25.295 millones y 1475 Deudores - Deudas de Difícil Recaudo $-20.372 millones.
Las diferencias se presentan por problemas en las parametrizaciones, inconsistencias en cargues de información, errores de clasificación (asociados al SIIF II), actualizaciones, etc., que a la fecha están siendo identificadas y analizadas. 
Esta situación no permite hacer un análisis detallado de los derechos ciertos que tiene el Ministerio.</t>
    </r>
  </si>
  <si>
    <t>Deficiencias de control sobre los derechos y  falta de implementación de procedimientos oportunos tendientes a conciliar los saldos del Balance General con el reporte auxiliar del Grupo Ingresos y Cartera. Además, no se cuenta con un libro auxiliar a nivel de terceros.</t>
  </si>
  <si>
    <t xml:space="preserve">Adelantar la Conciliación de los saldos por subcuentas contables  </t>
  </si>
  <si>
    <t xml:space="preserve">Detectar y corregir errores en las partidas contabilizadas a través de la conciliación de los saldos contables con relación a los conceptos que se manejan en los Grupos de Ingresos y Cartera y los que están a Cargo del grupo de Jurisdicción Coactiva y otras dependencias. </t>
  </si>
  <si>
    <t>Revisión de la información para su clasificación en la conciliación</t>
  </si>
  <si>
    <t xml:space="preserve">
Informe</t>
  </si>
  <si>
    <t>Subdirección Administrativa y Financiera - Ingresos y Cartera - Contabilidad</t>
  </si>
  <si>
    <t>Conciliación trimestral de saldos de cartera por cuenta contable</t>
  </si>
  <si>
    <t>Conciliación</t>
  </si>
  <si>
    <r>
      <rPr>
        <u/>
        <sz val="9.5"/>
        <rFont val="Arial"/>
        <family val="2"/>
      </rPr>
      <t>Hallazgo No. 48 Cuentas por Pagar.  (Administrativo)</t>
    </r>
    <r>
      <rPr>
        <sz val="9.5"/>
        <rFont val="Arial"/>
        <family val="2"/>
      </rPr>
      <t xml:space="preserve">.
A 31 de Diciembre de 2011, el reporte auxiliar contable por tercero de la cuenta 24 Cuentas por Pagar presenta saldos contrarios a su naturaleza en algunas subcuentas por $5.903 millones, lo que representa una subestimación así: 2401 Adquisición de Bienes y Servicios $906 millones; 2425 Acreedores $4.997 millones.
Las diferencias se presentan por problemas en las parametrizaciones, inconsistencias en cargues de información, errores de clasificación (asociados al SIIF II), actualizaciones, etc., a la fecha están siendo identificadas y analizadas. </t>
    </r>
  </si>
  <si>
    <t>Falta de acciones y/o procedimientos oportunos tendientes a establecer el saldo real de esta cuenta, identificando, analizando, depurando y contabilizando las diferencias a que haya lugar.</t>
  </si>
  <si>
    <t xml:space="preserve">Adelantar la depuración de los auxiliares contables </t>
  </si>
  <si>
    <t>Ajustar los auxiliares contables de los terceros genéricos a los terceros individuales</t>
  </si>
  <si>
    <t>Revisión de los libros auxiliares por subcuentas</t>
  </si>
  <si>
    <t xml:space="preserve">Registros contables </t>
  </si>
  <si>
    <t xml:space="preserve">Subdirección Administrativa y Financiera - Contabilidad </t>
  </si>
  <si>
    <r>
      <rPr>
        <u/>
        <sz val="9.5"/>
        <rFont val="Arial"/>
        <family val="2"/>
      </rPr>
      <t>Hallazgo No. 49 Otros Pasivos.  (Administrativo)</t>
    </r>
    <r>
      <rPr>
        <sz val="9.5"/>
        <rFont val="Arial"/>
        <family val="2"/>
      </rPr>
      <t>.
Analizado el reporte auxiliar contable por tercero de la cuenta 2905 Otros Pasivos - Recaudos a Favor de Terceros se observa que no está discriminado, toda vez que el tercero corresponde al mismo Ministerio de Transporte.
Según la respuesta dada por la Entidad y los soportes aportados, este valor corresponde a cargues de información del SIIF y no ha sido posibilidad de determinar los terceros a los cuales corresponden.</t>
    </r>
  </si>
  <si>
    <t xml:space="preserve">La gestión del Ministerio no estuvo enfocada a determinar si esta obligación es real, o a establecer la Entidad a la que corresponde. Lo anterior genera deficiencias de gestión y falta de control. </t>
  </si>
  <si>
    <t>Revisar la parametrización contable para las operaciones que afecta esta subcuenta</t>
  </si>
  <si>
    <t>Ajustar las subcuentas contables a los conceptos reales</t>
  </si>
  <si>
    <t>Revisión de las matrices contables predeterminadas por la Contaduría</t>
  </si>
  <si>
    <t>Un Informe</t>
  </si>
  <si>
    <t>Subdirección Administrativa y Financiera - Contabilidad</t>
  </si>
  <si>
    <t>CECILIA ALVAREZ-CORREA GLENN</t>
  </si>
  <si>
    <t>FORMATO No 1</t>
  </si>
  <si>
    <t>Durante la vigencia del 2012 se llevará a cabo el proceso de contratación de una consultoría  para realizar el "Estudio del Marco Normativo Férreo Colombiano enfocado en factores técnicos de diseño, construcción, mantenimiento, operación, control y aspectos de seguridad", el cual contendrá entre otros los siguientes aspectos: 
• A partir del diagnóstico de normatividad férrea elaborado por El Ministerio de Transporte a través de la Dirección de Infraestructura, el Consultor elaborará una nueva versión de dicho diagnóstico realizando un análisis más detallado de las normas relacionadas con el modo férreo que fueron publicadas y se encuentran vigentes a través de la expedición de leyes, decretos, resoluciones y actos administrativos. 
• Identificación y descripción de los documentos normativos ferroviarios más importantes e influyentes a nivel internacional.</t>
  </si>
  <si>
    <t>Contar con un Marco Normativo Férreo enfocado en factores técnicos de diseño, construcción, mantenimiento, operación, control y aspectos de seguridad.</t>
  </si>
  <si>
    <t>Diagnóstico</t>
  </si>
  <si>
    <t>Mediante carta de aceptación 187 del 1 de octubre de 2012 se contrató la elaboración de la cartilla del la red vial departamental.</t>
  </si>
  <si>
    <t>Se remitió el informe a la Oficina de Control Interno mediante correo, el 17 de septiembre de 2012. Igual se anexa el informe.</t>
  </si>
  <si>
    <t>Se entregaron los manuales mediante radicados del 18 de septiembre de 2012.
29 comunicaciones a departamentos remitiendo el Manual de Usuario del SIGVIAL. Se anexan las comunicaciones. Se envió una carta de referencia mediante correo a la Oficina de Control Interno el 18 de septiembre de 2012.</t>
  </si>
  <si>
    <t>Se han dictado cuatro temas de capacitación:
1.) Políticas de contratación banca multilateral 
2.)Antecedentes plan vial regional 
3.)Manejo financiero de banca multilateral
4.)Metodología para la formulación de planes viales departamentales</t>
  </si>
  <si>
    <t>Se observan  modificaciones en los sistemas de información Plan Vial y SIGVIAL de tal forma que se pueden consultar los planes viales regionales.
Se encuentra la evidencia impresa de un departamento a manera de referencia, para ilustrar lo que se encuentra de información en los otros 19 departamentos.</t>
  </si>
  <si>
    <t>La metodología de desarrollo SIGVAL entregada mediante acta del 5 de septiembre de 2012 a la Oficina de Informática. Se envió la evidencia a la Oficina de Control Interno el 13 de septiembre de 2012, mediante correo electrónico. Igual se anexan los documentos.</t>
  </si>
  <si>
    <t>Anexo al memorando MT 20125000168893 del 19/09/2012 se encuentran:
1.) Manual de Administrador
2.) Manual de Usuario
3.) Modelo Entidad Relación Físico de Datos</t>
  </si>
  <si>
    <t>Se incluyeron criterios para evaluar la experiencia y el estudio.</t>
  </si>
  <si>
    <t>En la evaluación de las capacitaciones se aplica el formato definido por la Subdirección de Talento Humano.</t>
  </si>
  <si>
    <t>Se elaboró el contrato 184 del 27 de septiembre de 2012 mediante la cual se brindará la asesoría técnica y capacitación frente al tema de pavimentos y sistemas de gestión relacionados.</t>
  </si>
  <si>
    <t>Se definió formato que incluye seguimiento al alcance del contrato.</t>
  </si>
  <si>
    <t>Mediante comunicaciones a los Entes gestores radicados 100281671, 100281771, 100281731 del 4 de junio de 2012 se requirió las actualizaciones de información pertinente. Se dispone un formato para seguimiento al plan de mejoramiento presentado por los Entes gestores.  
Se enviaron  radicados 20122100525511 y subsiguientes del 28 de septiembre de 2012 solicitando información e invitando para reunión a finales de octubre de 2012.</t>
  </si>
  <si>
    <t>Se ajustaron las tablas de retención documental de acuerdo con los parámetros dados por el Grupo de Gestión Documental.</t>
  </si>
  <si>
    <t>Se solicitó mediante radicado 20122100009591, mediante correo electrónico del 30 de julio de 2012 Metrolínea hace llegar el manual de procedimientos de contratación que se adelanta en dicho Ente gestor.</t>
  </si>
  <si>
    <t xml:space="preserve">Con resolución No. 1570 de abril 17 de 2012 y el CDP 24412 del 15 de Junio de 2012 se efectúa un tr5aslado en el presupuesto de gastos de inversión del MT para la vigencia fiscal de 2012 por un valor de $1.100.000.000 </t>
  </si>
  <si>
    <t>Con resolución No. 1570 de abril 17 de 2012 y el CDP 24412 del 15 de Junio de 2012 se efectúa un tr5aslado en el presupuesto de gastos de inversión del MT para la vigencia fiscal de 2012 por un valor de $1.100.000.001</t>
  </si>
  <si>
    <t>Con resolución No. 1570 de abril 17 de 2012 y el CDP 24412 del 15 de Junio de 2012 se efectúa un tr5aslado en el presupuesto de gastos de inversión del MT para la vigencia fiscal de 2012 por un valor de $1.100.000.002</t>
  </si>
  <si>
    <t>Subdirección de Tránsito, Grupo RUNT y Supervisión Contrato Gerencia RUNT</t>
  </si>
  <si>
    <t>INFORMATICA SUBDIRECCION DE TRANSITO - GRUPO RUNT -</t>
  </si>
  <si>
    <t>Subdirección de Tránsito
Oficina Asesora de Informática
Interventoria</t>
  </si>
  <si>
    <t>Mediante correo electrónico del 25/10/2012 El Jefe del Grupo de Informática informa que ya se encuentra dispuesta la plataforma para el SINC y el link en la página del Ministerio.</t>
  </si>
  <si>
    <t>No presenta avance</t>
  </si>
  <si>
    <t>Se realizaron reuniones de monitoreo y seguimiento a cada uno de los entes gestores entre el 22 y el 30 de octubre de 2012.</t>
  </si>
  <si>
    <t xml:space="preserve">Mediante  Circular No. 20121320208173 dirigido a las territoriales se solicito incluir dentro de la concertación de objetivos evaluables, la gestión realizada por los abogados de las territoriales.  </t>
  </si>
  <si>
    <t>AUDITORIA ESPECIAL UNIDAD COORDINADORA DE TRANSPORTE MASIVO - PRIMER SEMESTRE 2012</t>
  </si>
  <si>
    <r>
      <t xml:space="preserve">Hallazgo No. 1. Anexo Relación de Giros Vs Justificaciones – Entes Gestores Ciudades Participantes
</t>
    </r>
    <r>
      <rPr>
        <sz val="10.5"/>
        <rFont val="Arial"/>
        <family val="2"/>
      </rPr>
      <t xml:space="preserve">A 30 de junio de 2012, se estableció que en el anexo correspondiente a la Relación de Giros Vs Justificaciones, el Ente Gestor Metroplús presentó un saldo negativo por valor $261 millones pendiente de justificar, correspondiente a la Categoría No. 4 del Contrato de Empréstito 7739-CO de Transferencias para las partes B.1 y B.4 del Proyecto de los SITM. </t>
    </r>
  </si>
  <si>
    <t xml:space="preserve">Lo cual evidencia una presunta justificación de recursos por una cifra superior a los giros o transferencias de recursos efectuados a la mencionada categoría, lo cual se origina como resultado de falta de control y seguimiento por parte del respectivo ente ejecutor al no efectuar el correspondiente ajuste de los valores que afectan el saldo de esta categoría y que por consiguiente, permite establecer que los controles generales o específicos al proceso contable de Metroplús no cumplen eficientemente su cometido para prevenir y mitigar la presunta justificación de gastos elegibles (SOE´s) por una suma superior a aquellos gastos no objetados por el Banco </t>
  </si>
  <si>
    <t>y que pone en entre dicho la adecuada ejecución de los recursos del Contrato de Empréstito y la confiabilidad del Sistema de Control Interno del ente ejecutor.</t>
  </si>
  <si>
    <t>Solicitar las acciones de mejoramiento al ente gestor para subsanar este hallazgo</t>
  </si>
  <si>
    <t>Mitigar los riesgo por falta de seguimiento y control</t>
  </si>
  <si>
    <t>comunicación y verificación del cumplimiento</t>
  </si>
  <si>
    <r>
      <t xml:space="preserve">Hallazgo No. 2. Baja ejecución de Recursos Disponibles en las Cuentas de la Fiducia. 
</t>
    </r>
    <r>
      <rPr>
        <sz val="10.5"/>
        <rFont val="Arial"/>
        <family val="2"/>
      </rPr>
      <t xml:space="preserve">A 30 de junio de 2012, los siguientes Entes Gestores presentaban saldos disponibles en la cuenta de la Fiducia de los recursos BIRF Nación así:
SALDOS DISPONIBLES EN CUENTAS DE LA FIDUCIA 
</t>
    </r>
    <r>
      <rPr>
        <sz val="9"/>
        <rFont val="Arial"/>
        <family val="2"/>
      </rPr>
      <t>FUENTE: Ministerio de Transporte – UMUS – Balances de Prueba Consolidados a 31 de diciembre de 2011 y 30 de junio de 2012</t>
    </r>
    <r>
      <rPr>
        <b/>
        <sz val="10.5"/>
        <rFont val="Arial"/>
        <family val="2"/>
      </rPr>
      <t xml:space="preserve">
</t>
    </r>
  </si>
  <si>
    <t>Los saldos referenciados y explicados anteriormente por los respectivos entes gestores después de descontados los valores por conceptos de retegarantía y rendimientos financieros a los saldos registrados en el balance de prueba consolidado, permiten establecer que la planeación y ejecución de los recursos disponibles de aportes realizados con fuentes del Crédito y Otros Recursos Nación elaborados por los Entes Gestores, no se ha desarrollado de una manera efectiva y eficaz, es decir, que el uso de estos recursos no se viene produciendo cuando el flujo de fondos del Proyecto así lo requiere</t>
  </si>
  <si>
    <t>lo que consecuentemente converge a la permanencia de saldos disponibles pendientes de ejecutar en la cuenta de la fiducia, cuestionándose de esta manera la realidad de las necesidades y obligaciones de caja contraídas por cada uno de los entes Gestores referenciados en el desarrollo y ejecución de sus proyectos de transporte masivo</t>
  </si>
  <si>
    <t xml:space="preserve">Lograr una adecuada ejecución de los recursos de los proyectos  </t>
  </si>
  <si>
    <t>Reuniones de seguimiento trimestrales</t>
  </si>
  <si>
    <t>reuniones</t>
  </si>
  <si>
    <r>
      <t xml:space="preserve">Hallazgo No. 3. Reiteración de presentación de Saldos contrarios a su naturaleza en cuentas del Balance de Prueba Consolidado del Proyecto de los SITM.
</t>
    </r>
    <r>
      <rPr>
        <sz val="10.5"/>
        <rFont val="Arial"/>
        <family val="2"/>
      </rPr>
      <t xml:space="preserve">Según lo expuesto en anteriores Observaciones de auditorías realizadas por la CGR, se observa que la UMUS, no viene tomando las medidas y acciones efectivas tendientes a evitar la reiterada presentación de Saldos contrarios a su naturaleza en cuentas del Balance de Prueba Consolidado del Proyecto de los SITM, y que a continuación relacionamos:
</t>
    </r>
  </si>
  <si>
    <t xml:space="preserve">() El saldo débito presentado en la cuenta auxiliar de detalle de pasivo, establece que las actividades de control y seguimiento implementadas con base al Sistema de Control Interno del ente gestor (Metroplús) no son efectivas y confiables para preservar la confiabilidad, relevancia y comprensibilidad de la información financiera y contable remitida, 
() Las cifras registradas anteriormente en los saldos de cuentas auxiliares de detalle, involucran la mezcla de saldos contrarios a su naturaleza a nivel de cuentas y grupos específicos del Balance de Prueba, que a estas instancias no debieran presentarse, porque se va en contra de la técnica específica del registro contable establecido en el catálogo de cuentas del propio Manual Financiero; pero que para el caso de las cuentas de orden referenciadas, así se estableció el procedimiento y reconoció para la contabilización de las operaciones de registro de la entrega de las obras a los entes territoriales y cancelación de los auxiliares contables de las entregas de las obras,
</t>
  </si>
  <si>
    <t xml:space="preserve">() conllevando a que las acciones de mejoramiento propuestas en los Planes de Mejoramiento suscritos con la CGR, y que son objeto de seguimiento por parte de las Oficina de Control Interno correspondientes a cada ente ejecutor no sean objeto de un monitoreo y seguimiento oportuno para detectar y corregir oportunamente este tipo de inconsistencias.
() lo que conlleva a que se originen saldos contrarios a su naturaleza en estas cuentas, y en donde la dinámica y la lógica de los movimientos débitos y créditos se cambiaron para adaptarlos a la necesidades de contabilización de la UMUS, desconociéndose la particularidad técnica que deben presentar los saldos de dichas cuentas.
</t>
  </si>
  <si>
    <t>Solicitar a la Contaduría General de la Nación el procedimiento para el registro de la entrega de las obras a los entes territoriales y actualización del manual financiero</t>
  </si>
  <si>
    <t>Tener procedimiento para el registro de la información contable de acuerdo con los lineamientos de la Contaduría general de la Nación</t>
  </si>
  <si>
    <t>Manual financiero actualizado</t>
  </si>
  <si>
    <r>
      <t xml:space="preserve">Hallazgo No. 4. Presentación de Estados Financieros Consolidados por la UMUS.
</t>
    </r>
    <r>
      <rPr>
        <sz val="10.5"/>
        <rFont val="Arial"/>
        <family val="2"/>
      </rPr>
      <t xml:space="preserve">Con base en las directrices establecidas por el BIRF en el memorando del 1 de febrero de 2012, en lo concerniente a los reportes financieros del Proyecto de los SITM, financiados a través del Contrato de Empréstito 7739-CO, y que son objeto de auditoría por parte de la Contraloría General de la República, se corroboró que la Unidad de Movilidad Urbana Sostenible – UMUS, no presentó a la comisión auditora para su revisión y evaluación el siguiente reporte:
• Consultas- Saldos y Movimientos (SIIF II)
Así mismo, se estableció que no remitió conforme a las disposiciones de este organismo los siguientes reportes financieros:
• Consultas- Saldos y Movimientos (SIIFII) 
• Conciliación: Estado de Inversión Acumulada y la Consulta de Saldos y Movimientos </t>
    </r>
  </si>
  <si>
    <t>Se presume que la causa de la no entrega y generación oportuna de los informes financieros faltantes, obedece a los hechos relacionados con el no funcionamiento adecuado del software contable Helisa y el aplicativo Biable, aunado a que el SIIF II no viene generando estos reportes y que fueron puestos en conocimiento del Banco Mundial por parte de la UMUS.</t>
  </si>
  <si>
    <t xml:space="preserve">Lo anteriormente expuesto, en lo relacionado con este tipo de incumplimiento presentado, en contraste con las disposiciones del Banco, expone a la Nación y al desarrollo del Proyecto de los SITM, a que este organismo  pueda tomar acciones como:
• Rechazo a peticiones para extender la fecha de cierre del préstamo.
• Retraso en negociaciones de nuevos préstamos a favor de la entidad que esté en incumplimiento. 
• Retener futuros anticipos al préstamo.
• Descontinuar la posibilidad de realizar desembolsos basados en Certificados de Gastos o IFRs. 
• Suspender desembolsos al préstamo 
</t>
  </si>
  <si>
    <t xml:space="preserve">Incluir en el Manual Financiero los informes del componente de asistencia técnica a cargo del Ministerio de Transporte </t>
  </si>
  <si>
    <t xml:space="preserve">Determinar los informes requeridos por la banca multilateral  para su generación </t>
  </si>
  <si>
    <t>manual financiero</t>
  </si>
  <si>
    <r>
      <t xml:space="preserve">Hallazgo No. 5. No actualización de los Mapas de Riesgos - Software Contable.
</t>
    </r>
    <r>
      <rPr>
        <sz val="10"/>
        <color indexed="8"/>
        <rFont val="Arial Narrow"/>
        <family val="2"/>
      </rPr>
      <t xml:space="preserve">Efectuada una revisión a los mapas de riesgos de la Unidad de Movilidad Urbana Sostenible – UMUS, se estableció que los mismos no se encuentran actualizados y que tampoco vienen siendo objeto de revisión para su actualización en lo correspondiente a los riesgos relacionados con las fallas, actualización y mantenimiento del software contable Helisa y el aplicativo Biable, a través de los cuales se realiza el proceso de consolidación de los Informes Financieros remitidos por cada uno de los Entes Gestores, y que para la presente auditoría, las fallas presentadas en estos programas ocasionaron el retraso en la entrega de la información financiera y contable del Proyecto al Banco Mundial como a la CGR, conforme a las disposiciones del Contrato de Empréstito. </t>
    </r>
  </si>
  <si>
    <t>la no actualización, revisión y análisis periódico de los riesgos como un instrumento de prevención (Alarma) en lo que concierne a la Administración de Riesgos o Gerencia de Riesgos, dentro del Ministerio de Transporte constituyen falencias relacionada con la planeación, coordinación y administración del Proyecto para definir el conjunto de estrategias que busca en el corto plazo mantener la estabilidad financiera de los SITM, y en largo plazo sostener o mantener la eficiencia del control mediante la reducción de los riesgos al permitir la eliminación o reducción de eventos inesperados y lograr en este caso que el proceso contable y sus controles garanticen de manera razonable alcanzar los objetivos trazados por la UMUS, para la entrega oportuna al Banco de los reportes financieros consolidados.</t>
  </si>
  <si>
    <t>Lo evidenciado anteriormente, conlleva a que el Banco Mundial en un momento determinado posiblemente pueda llegar a tomar acciones como las referenciadas en el Observación No. 4 de este informe, como producto del incumplimiento en la entrega oportuna de la correspondiente información financiera y contable.</t>
  </si>
  <si>
    <t>Revisión y actualización del mapa de riesgo de la Unidad</t>
  </si>
  <si>
    <t>Mapa de riesgo actualizado</t>
  </si>
  <si>
    <r>
      <t xml:space="preserve">Hallazgo No. 6. Diferencias pendientes por explicar en las Conciliaciones del E.I.A. reportadas por los Entes Gestores. 
</t>
    </r>
    <r>
      <rPr>
        <sz val="10.5"/>
        <rFont val="Arial"/>
        <family val="2"/>
      </rPr>
      <t>En las notas explicativas 1.2.4.2. a 30 de junio de 2012, de los Estados Contables Consolidados e individuales elaborados por cada uno de los Entes Gestores, se revela la incidencia que representa la diferencia por valor de $4.162 millones como cifra pendiente por ajustar que se detalla en la Conciliación Saldos de Fuentes Disponibles entre el Estado de Inversión Acumulada y los Saldos de Cierre en Efectivo al Final del Periodo del reporte Estado de Inversión Acumulada – E.I.A. Consolidado,</t>
    </r>
  </si>
  <si>
    <t>y que acorde a la explicación de las diferencias que la componen del numeral 1.2.4.3., las mismas tienen su explicación según la UMUS en que este informe es un reporte estandarizado y se parametrizó con los diferentes rubros y cuentas comunes para todos los proyectos claramente reveladas en las notas explicativas de los entes gestores, lo anteriormente expuesto, permite establecer como un hecho cierto y particular de que la UMUS y los demás entes gestores a la fecha de culminación del crédito; no disponen de otros medios técnicos (financiero y contable)  para explicar la información adicional de carácter especifica relacionada con las diferencias presentadas</t>
  </si>
  <si>
    <t xml:space="preserve"> en las correspondientes conciliaciones de cada uno de los Estados de Inversión Acumulada y que conlleva a cuestionar la utilidad para la cual se diseñó este informe o reporte financiero, para determinar no solo de una manera clara y precisa que cuentas contablemente componen dichas diferencias o si estos saldos se derivan porque técnicamente el Manual Financiero no cubrió las necesidades de registro contable relacionadas con las operaciones financieras del Proyecto, como en el caso presentado con los saldos contrarios a su naturaleza de las cuentas de orden.</t>
  </si>
  <si>
    <t>Solicitar a la Contaduría General de la Nación concepto sobre los procedimientos para el registro de la entrega del espacio público a los municipios. Con base en el mismo actualizar el manual financiero</t>
  </si>
  <si>
    <t>Manual financiero</t>
  </si>
  <si>
    <r>
      <t xml:space="preserve">Hallazgo No. 7. Avance y Ejecución de Categorías relacionadas al Proyecto y derivadas del Contrato de Empréstito. 
</t>
    </r>
    <r>
      <rPr>
        <sz val="10.5"/>
        <rFont val="Arial"/>
        <family val="2"/>
      </rPr>
      <t xml:space="preserve">A 30 de junio de 2012, se presenta un saldo pendiente por ejecutar equivalente a USD$3,9 millones de dólares equivalente al 1.30% de total del Contrato de Empréstito 7739-CO por valor de USD$300 millones, de la cifra anterior pendiente por ejecutar, se estableció que la misma la componen las categorías 1, 2, y 3 por valor USD$1,8 millones a cargo de la Unidad de Movilidad Urbana Sostenible – UMUS y las Categorías 4 y 6 por valor de USD$2,1 millones asignados a los Entes Gestores, que equivalen al 46.88% y 53.12% respectivamente del valor total acumulado por ejecutar 
</t>
    </r>
  </si>
  <si>
    <t>y que se originan en el hecho de que los saldos de las categorías 4 por USD$ 24.398.42, de 5 por USD$1.174.907.56 y de la 6 por USD$ 876.484.91 no serán objeto de solicitud de desembolso, teniendo en cuenta que los aportes de la Nación para el desarrollo de los proyectos SITM de la presente vigencia fiscal, están aforados con otros aportes de la Nación, para el caso de Transmilenio no se presentaron solicitudes para la troncal NQS. En cuanto a las categorías 1-2 y 3 del crédito BIRF 7739-CO, asignados al proyecto de inversión 520-604-2, del Ministerio de Transporte cuenta con una apropiación inicial de $2.500 millones, a la fecha se está solicitando la reasignación de $1.046 millones que no será objeto de compromisos por la Unidad.</t>
  </si>
  <si>
    <t>Lo anteriormente expuesto, conlleva una incertidumbre de las causas o razones por la cual se tomó esta decisión para que los valores de cada una de las categorías mencionadas no fueran objeto de aforo y de ejecución para la presente vigencia y los criterios técnicos y presupuestales para que los mismos se remplazaran con otros aportes Nación, sin precisarse o evaluarse las implicaciones presupuestales, riesgos y consecuencias económicas de esta decisión, como los costos financieros que le pueden originar a la Nación esta medida y el impacto que derivaría la no utilización del saldo pendiente de ejecutar del crédito 7739-CO.</t>
  </si>
  <si>
    <t>Continuar con el seguimiento a los planes de adquisión y POA de los proyectos  SITM  por parte de UMUS</t>
  </si>
  <si>
    <t xml:space="preserve">Reuniones de seguimiento de la UMUS a la ejecución de los recursos asignados al proyecto de inversión </t>
  </si>
  <si>
    <t xml:space="preserve">Lograr una adecuada ejecución de los recursos de la UMUS  </t>
  </si>
  <si>
    <r>
      <t xml:space="preserve">Rotación de los Consultores de la UMUS
</t>
    </r>
    <r>
      <rPr>
        <sz val="10.5"/>
        <rFont val="Arial"/>
        <family val="2"/>
      </rPr>
      <t>Se observa alta rotación de los consultores de adquisiciones, seguimiento técnico a las obras,  gestión social. 
Así mismo la contratación para este primer semestre se atrasó y sólo hasta marzo de 2012 se inició la conformación del grupo técnico de la UMUS</t>
    </r>
    <r>
      <rPr>
        <b/>
        <sz val="10.5"/>
        <rFont val="Arial"/>
        <family val="2"/>
      </rPr>
      <t xml:space="preserve">.
</t>
    </r>
  </si>
  <si>
    <t>No se ha logado mantener en el tiempo y consolidar el equipo de consultores de la UMUS.</t>
  </si>
  <si>
    <t>afectando el alcance y las funciones de seguimiento y dan lugar a que algunos periodos de tiempo el proyecto no cuente con estos profesionales,  aunado a las nuevas funciones asignadas en cuanto al seguimiento de los sistemas estratégicos de transporte urbano.</t>
  </si>
  <si>
    <t>Contratación utilizando el mecanismo de vigencias futuras para evitar liquidación de contratos a 31 de diciembre</t>
  </si>
  <si>
    <t>Disminuir la incertidumbre de los consultores respecto a su permanencia en al Institución</t>
  </si>
  <si>
    <t>Contratos con vigencias futuras</t>
  </si>
  <si>
    <t>Contratos</t>
  </si>
  <si>
    <r>
      <t xml:space="preserve">Informe Diagnóstico
</t>
    </r>
    <r>
      <rPr>
        <sz val="10.5"/>
        <rFont val="Arial"/>
        <family val="2"/>
      </rPr>
      <t xml:space="preserve">En la forma de pago de los contratos 48, 50, 51 y 52  de 2012, quedó establecido que el primer pago, se efectuaría a la presentación del informe de diagnóstico del estado actual de los proyectos “Sistemas Estratégicos de Transporte Público”, pues si bien  se observan algunas diferencias en el contenido de los informes y en las recomendaciones realizadas de acuerdo a su especialidad, con algunos de estos recursos se pudo atender otras temáticas de los proyectos.
</t>
    </r>
  </si>
  <si>
    <t>con las mismas fuentes de información realizar cuatro estudios diagnóstico sobre un mismo tema, aunado a que los proyectos estratégicos se encuentran en la fase de implementación, llevan a que los productos presenten aspectos similares en sus contenidos.</t>
  </si>
  <si>
    <t>Lo anterior denota falta de priorización de los recursos.</t>
  </si>
  <si>
    <t xml:space="preserve">revisión de los estudios previos de los procesos de contratación de los consultores de la UMUS </t>
  </si>
  <si>
    <t xml:space="preserve">Ajustar las actividades de los contratos </t>
  </si>
  <si>
    <t>Contratos ajustados</t>
  </si>
  <si>
    <r>
      <t xml:space="preserve">Hallazgo No. 10. Contrato 79 de 2012
</t>
    </r>
    <r>
      <rPr>
        <sz val="10.5"/>
        <rFont val="Arial"/>
        <family val="2"/>
      </rPr>
      <t>En los documentos del contrato, específicamente los relacionados con  el proceso de selección de consultores individuales, dando cumplimiento al Título V de las Normas de Selección y Contratación de Consultores de Banco Mundial, sólo se encuentran los documentos que relacionan la experiencia (curriculum) de dos de los consultores y no del tercer consultor a quien se adjudicó el contrato.</t>
    </r>
  </si>
  <si>
    <t>En el archivo del contrato no reposan todos los documentos de la etapa precontractual</t>
  </si>
  <si>
    <t>Lo anterior, no permite la evaluación de la experiencia general y específica y la comparación con los otros proponentes y tampoco permite realizar la trazabilidad del proceso restándole transparencia</t>
  </si>
  <si>
    <t xml:space="preserve">Actualización de la lista de chequeo de los procesos precontractuales  </t>
  </si>
  <si>
    <t xml:space="preserve">Documentación completa como soporte del proceso </t>
  </si>
  <si>
    <t>Lista de chequeo actualizada</t>
  </si>
  <si>
    <t>Lista</t>
  </si>
  <si>
    <r>
      <t xml:space="preserve">Suscripción del Otrosí No 1 - TRANSCARIBE-
</t>
    </r>
    <r>
      <rPr>
        <sz val="10.5"/>
        <rFont val="Arial"/>
        <family val="2"/>
      </rPr>
      <t xml:space="preserve">El contrato de obra No TC-LPI-001-2010,  fue suscrito con las Normas del Banco, sin embargo el Otrosí No. 1, no cuenta con la No Objeción y donde se observaron modificaciones a cláusulas y condiciones del contrato que afectaron el alcance,  como:
Se excluyó del objeto del contrato la demolición del puente vehicular de Basurto y la construcción de las obras viales y de la glorieta semaforizada de Basurto.
Se aprobó que el contratista tomara nuevas pólizas para garantizar el cumplimiento del contrato y del anticipo no amortizado 
Se cambió la cláusula 47.1, incluyendo el ajuste de precios
</t>
    </r>
  </si>
  <si>
    <t>Con la suscripción del Otrosí No. 1 se cambiaron las condiciones del contrato de obra que afectaron el alcance y no se encuentra justificación técnica o jurídico de estos cambios.</t>
  </si>
  <si>
    <t xml:space="preserve">La CGR advierte sobre las modificaciones que se realizaron al contrato y las implicaciones que pueden tener.
Lo anterior, en caso de presentarse una reclamación por incumplimiento del contrato genera un riesgo para hacer efectivas las garantías, por tener dos mecanismos y periodos de cobertura diferentes 
</t>
  </si>
  <si>
    <t xml:space="preserve">Instrucción a los Entes Gestores sobre el estricto cumplimiento de las normas  de contratación del Banco Mundial </t>
  </si>
  <si>
    <t xml:space="preserve">Evitar actos administrativos de los entes gestores que no correspondan a los contemplados en las normas de contratación del Banco Mundial  </t>
  </si>
  <si>
    <t>Instrucción</t>
  </si>
  <si>
    <r>
      <t xml:space="preserve">Incumplimiento del Contrato Tramo 5 A - TRANSCARIBE-
</t>
    </r>
    <r>
      <rPr>
        <sz val="10.5"/>
        <rFont val="Arial"/>
        <family val="2"/>
      </rPr>
      <t>Transcaribe el 23 de julio de 2012 tomó la decisión de dar por terminado el contratoTC-LPI-001-2010.
En consecuencia, no se ejecutaron todos los recursos comprometidos, de acuerdo al Acta de Liquidación, al contratista se le pagó por concepto de obra ejecutada $19.347,7 millones, quedando un saldo de $10.553,5 millones que a la fecha del cierre del Crédito no se ejecutarán, adicional al saldo que existe a favor de Transcaribe por $4.282,1 millones representado por anticipos pendientes de amortizar y descuentos por trabajos sin terminar.
 No se logró finalizar el contrato de construcción de las estaciones de parada, dejando pendiente la construcción de 2 estaciones. 
Las estaciones terminadas han estado sometidas a actos de vandalismo.</t>
    </r>
  </si>
  <si>
    <t xml:space="preserve">el contratista incurrió en  incumplimiento fundamental como consecuencia de:
Cese de las actividades del proyecto, por el abandono la obra desde el 4 de junio de 2012.
La no constitución  de la póliza única de cumplimiento y amparo del anticipo de acuerdo a lo acordado mediante Otro sí No 1, por cuanto la garantía de cumplimiento (garantía bancaria) tenía una vigencia hasta 31 de mayo de 2012 y la de Pago de Anticipo hasta 15 de diciembre de 2011(garantía bancaria).
</t>
  </si>
  <si>
    <t>El incumplimiento del contrato, genera  un impacto en todo el proyecto y se dilate aún más los beneficios esperados, colocando en riesgo los recursos invertidos. Además, persiste la incomodidad para los habitantes de esta zona por las obras inconclusas que representan peligro para tráfico peatonal y vehicular.</t>
  </si>
  <si>
    <t xml:space="preserve">Solicitar al ente gestor el cumplimiento del manual de contratación de la entidad para evitar ejecución de contratos sin el lleno de los requisitos y agilizar el proceso de contratación de la terminación  del tramo </t>
  </si>
  <si>
    <t>Evitar el desarrollo de contratos sin el lleno de los requisitos y lograr la puesta en marcha del sistema de transporte para evitar las incomodidades  de la comunidad</t>
  </si>
  <si>
    <r>
      <t xml:space="preserve">Patología de las losas de concreto - TRANSCARIBE-
</t>
    </r>
    <r>
      <rPr>
        <sz val="10.5"/>
        <rFont val="Arial"/>
        <family val="2"/>
      </rPr>
      <t xml:space="preserve">En algunas losas de concreto de los tramos 1, 2, 3 y 4 se han presentado patologías de fisuramiento (comportamiento patológico del fenómeno Pop Out), que ha llevado a los contratistas responsables a la reparación parcial de las losas afectadas.
</t>
    </r>
  </si>
  <si>
    <t>De acuerdo a los estudios adelantados por los proveedores del concreto concluyen que la causa de los fisuramientos es la presencia de arenisca que causa expansión y no existe deterioro interno que pueda afectar el rendimiento o vida de servicio del pavimento.</t>
  </si>
  <si>
    <t>Sin embargo, cualquier daño o deterioro prematuro que se presenten en las losas afectan su vida útil y más aun cuando se inicie la operación del sistema, esta patología puede llegar a ser más crítica (necesitando intervenciones de fondo), con el riesgo de que la póliza de estabilidad expire y las intervenciones sean responsabilidad del ente gestor.</t>
  </si>
  <si>
    <t>Concepto sobre la situación de las losas por parte del asesor de la UMUS para determinar las recomendación para el ente gestor</t>
  </si>
  <si>
    <t>Determinar si la vida útil de las losas se encuentra afectadas  para que el ente gestor adelante las acciones pertinentes.</t>
  </si>
  <si>
    <t>concepto</t>
  </si>
  <si>
    <r>
      <t xml:space="preserve">Actas de Recibo de Obra y Liquidación - TRANSCARIBE-
</t>
    </r>
    <r>
      <rPr>
        <sz val="10.5"/>
        <rFont val="Arial"/>
        <family val="2"/>
      </rPr>
      <t>De acuerdo al Informe Estado de los Proyectos SITM a junio de 2012, se observa que algunos los contratos de obra, como el del tramo 4 (Amparo Portal), pese a que se reporta como finalizado desde diciembre de 2010, aún se encuentra en etapa de corrección de defectos. 
El hecho que transcurran hasta 2 años después de finalizado el contrato y se dilate la suscripción del acta de recibo de obra genera, incertidumbre en el cumplimiento del objeto contractual y de otra parte riesgos por el vencimiento de los tiempos de amparo de las pólizas y de mayor permanencia del personal de la interventoría.</t>
    </r>
  </si>
  <si>
    <t xml:space="preserve">La UMUS en sus informes reporta que una de las razones para que algunos contratos finalizados no se hayan liquidado es porque falta reconocer obra adicional al contratista y que será necesaria la No Objeción del Banco, sin embargo, el ente gestor manifiesta que se trata de mayores cantidades de obra y no requiere la No Objeción. </t>
  </si>
  <si>
    <t>denotando debilidades en las funciones de interventoría y supervisión del contrato</t>
  </si>
  <si>
    <t>Solicitar al ente gestor el cumplimiento del manual de contratación de la entidad para lograr la liquidación oportuna de los contratos</t>
  </si>
  <si>
    <r>
      <t xml:space="preserve">Recibo de los Contratos y Liquidación - TRANSMETRO -
</t>
    </r>
    <r>
      <rPr>
        <sz val="10.5"/>
        <rFont val="Arial"/>
        <family val="2"/>
      </rPr>
      <t>Los contratos de obra pública de los tramos Murillo 2 y 3, transcurridos más de 2 años de suscripción de las actas de recibo definitivo de obras aún no se ha terminado la corrección de observaciones y por ende no se ha llevado a cabo el proceso de liquidación, máxime cuando estos tramos ya se encuentran en servicio.
Lo anterior genera de una parte, incertidumbre en el cumplimiento del objeto contractual y de otra parte riesgos por el vencimiento de los tiempos de amparo de las pólizas y de mayor permanencia del personal de la interventoría.</t>
    </r>
  </si>
  <si>
    <t>los contratos de los tramos Murillo 2 y 3 presentan un porcentaje de ejecución del 100%, finalizaron su etapa de construcción y corrección de defectos el 6/03/2009 y 13/05/2010 respectivamente, y se han suscrito actas de recibo definitivo de obras el 11/11/2009 y 6/07/2010.</t>
  </si>
  <si>
    <t>denotando debilidades en las funciones de interventoría y supervisión del contrato.</t>
  </si>
  <si>
    <r>
      <t xml:space="preserve">Consultoría de Diseños no Utilizada.  - TRANSMETRO -
</t>
    </r>
    <r>
      <rPr>
        <sz val="10.5"/>
        <rFont val="Arial"/>
        <family val="2"/>
      </rPr>
      <t xml:space="preserve">Se observa que en el 2011, se realizó una consultoría (Contrato No 12 del 31/05/12) para la elaboración de los estudios y diseños para la solución integral al impacto del sistema de transporte masivo de Barranquilla sobre la movilidad vehicular y peatonal en el entorno del estadio Romelio Martínez por $680 millones. La solución presentada en este estudio no fue acogida por el ente gestor y a junio de 2012 no se habían definido las vías a intervenirse para la construcción del Par Vial en aras de mejorar la movilidad. 
</t>
    </r>
  </si>
  <si>
    <t xml:space="preserve">Si bien esta consultoría no se pagó con recursos del Crédito, se tiene que al no generar un valor agregado, afecta las condiciones económicas del proyecto por cuanto no se haría uso del producto obtenido a partir de la inversión realizada </t>
  </si>
  <si>
    <t>se desplazaría en el tiempo la construcción de la solución de movilidad que requiere el Sistema o la ciudad.</t>
  </si>
  <si>
    <t xml:space="preserve">solicitar al ente gestor las razones técnicas por las cuales no acoge el estudio  contratado y la solución de movilidad a corto plazo.   </t>
  </si>
  <si>
    <t>Logar la pronta ejecución de las obras</t>
  </si>
  <si>
    <r>
      <t xml:space="preserve">Construcción de Patios y Portales – METROLÍNEA-
</t>
    </r>
    <r>
      <rPr>
        <sz val="10.5"/>
        <rFont val="Arial"/>
        <family val="2"/>
      </rPr>
      <t xml:space="preserve">Se observa que los diseños de la infraestructura de los sistemas en cuanto a patio portales entregados en 2008, han requerido la realización de  cambios o ajustes a los diseños, por cuanto se están incorporando nuevas variables (accesos de buses articulados, área de los lotes, actualización en la Norma sismo resistente 2010).  Este nuevo proceso de rediseño dilata la construcción de estas obras de vital importancia para los sistemas y que pueden aportar un mejor desempeño en la operación (número de pasajeros movilizados) de otra parte incrementa los costos inicialmente presupuestados. </t>
    </r>
  </si>
  <si>
    <t xml:space="preserve">Lo anterior, teniendo en cuenta que en el plan de adquisiciones se presupuestan  contrataciones para ajustar los diseños de los Portales Norte, Girón y Piedecuesta; sin embargo, para la construcción del Portal Norte El Banco ya había otorgado la No Objeción de acuerdo a los diseños anteriores. </t>
  </si>
  <si>
    <t>Esta situación, denota deficiencias en la planeación del ente gestor al suministrar a los diseñadores ciertas variables sobre las cuales no se tenía certeza, de seguimiento de la Unidad Coordinadora del Proyecto por cuanto los diseños fueron sujeto de revisión por los consultores y del ente gestor.</t>
  </si>
  <si>
    <t xml:space="preserve">Solicitar al ente gestor incluir en el  manual de contratación de la entidad  todo lo relacionado con los requisitos previos de los procesos de contratación , técnicos, legales y financieros </t>
  </si>
  <si>
    <t xml:space="preserve">Logra la eficiente planificación del proyecto. </t>
  </si>
  <si>
    <r>
      <t xml:space="preserve">Actas de Recibo y Liquidación – METROLÍNEA-
</t>
    </r>
    <r>
      <rPr>
        <sz val="10.5"/>
        <rFont val="Arial"/>
        <family val="2"/>
      </rPr>
      <t>A junio de 2012, Metroplús no ha liquidado los contratos de obra, pese a que algunos terminaron su ejecución en 2011, llama la atención por cuanto en las actas de recibo final de contrato de obra se plasman la corrección o entrega de algunos temas que no han sido cerrados ejemplo: no han entregado resultados de ensayos practicados al pavimento, la revisión de los planos records y georeferenciación del contrato  y en algunos casos el reconocimiento de obra adicional al contratista en aras de realizar el balance económico.</t>
    </r>
  </si>
  <si>
    <t xml:space="preserve">Dilación en la corrección de defectos u observaciones a contratos que terminaron su ejecución. </t>
  </si>
  <si>
    <t>Lo anterior genera incertidumbre sobre el estado de las obras, máxime cuando esta infraestructura ya se encuentra en operación y contablemente no permite conocer el valor final del contrato.</t>
  </si>
  <si>
    <r>
      <t xml:space="preserve">Operación de los SITM 
</t>
    </r>
    <r>
      <rPr>
        <sz val="10.5"/>
        <rFont val="Arial"/>
        <family val="2"/>
      </rPr>
      <t xml:space="preserve">Durante este semestre, los sistemas que se encuentran en operación no han alcanzado la demanda esperada, continuando con la tendencia observada en 2011. De otra parte los costos de operación de los sistemas por kilómetro presentan una tendencia ascendente. Se destacan las siguientes particularidades:
Transmetro presentó un incremento en el segundo trimestre de 2012, situación asociada con el aumento en la flota de buses. Se han reportado eventos de fallas en el sistema de recaudo tales como problemas en algunas barreras del sistema, registros de transbordos que no generaron ingresos al sistema.
Metrolínea presenta una tendencia descendente, ha perdido alrededor de 15.000 viajes/día, en comparación con el tercer trimestre de 2011.
Megabús presenta una tendencia descendente, ha perdido alrededor de 7000 pasajeros/día, en comparación con el tercer trimestre de 2011.
Metroplús inició operación el 22 de diciembre de 2011,  en este primer semestre se presenta una tendencia ascendente pasando de 24.665 a 29.460 pasajeros/día.
</t>
    </r>
  </si>
  <si>
    <t>En algunos casos no se ha finalizado la restructuración de las rutas de buses, la  infraestructura de vías pretroncales, portales, no ha entrado toda la flota de vehículos.</t>
  </si>
  <si>
    <t>Este panorama afecta directamente la sostenibilidad financiera (modelos financieros) y de continuar genera un riesgo a todas las inversiones realizadas en los sistemas.</t>
  </si>
  <si>
    <t>Reuniones de seguimiento trimestrales con los entes gestores para evaluar la implementación y desarrollo de la operación de los proyectos.</t>
  </si>
  <si>
    <t>Logar una eficiente operación de los sistemas</t>
  </si>
  <si>
    <t>Actas de reunión</t>
  </si>
  <si>
    <r>
      <t xml:space="preserve">Deficiencias de Control Interno – METROLÍNEA-
</t>
    </r>
    <r>
      <rPr>
        <sz val="10.5"/>
        <rFont val="Arial"/>
        <family val="2"/>
      </rPr>
      <t>En el informe de seguimiento de los proyectos sistemas integrados de transporte masivo correspondiente al segundo trimestre de 2012 se observó:
En la información general de la operación Metrolínea reporta como cifra de ingresos diarios del sistema en el mes de junio $2.325,3 millones y un índice de pasajeros por kilómetro de 5.58, sin embargo estas cifra no guardan coherencia con el número de pasajeros diarios movilizados que fue de 36.226. 
Para el caso de Transcaribe no se actualiza la información sobre el estado de los contratos, por cuanto se reporta que el tramo CEl Amparo Cuatro Vientos aún se encuentra en etapa de corrección de defectos.  Sobre el mismo, el ente gestor manifiesta que el contrato ya fue liquidado. 
En lo referente a  inversión y ejecución de recursos de los SITM, en la tabla de inversión con corte a junio 30 de 2012 se presentan diferencias en las sumatorias de los presupuesto Nación, presupuesto Territorial y  total presupuesto.</t>
    </r>
  </si>
  <si>
    <t xml:space="preserve">La UMUS no  actualiza la información y no realiza un análisis de la misma.  </t>
  </si>
  <si>
    <t>Lo anterior, advierte deficiencias en la presentación de la información por parte de los entes gestores  y en el análisis de misma por parte  de la UMUS,  que es básica para la toma de decisiones.</t>
  </si>
  <si>
    <t xml:space="preserve">Revisión de las cifras de los informes de ejecución de los proyectos </t>
  </si>
  <si>
    <t>Lograr informes sin inconsistencias</t>
  </si>
  <si>
    <t>Informes de los proyectos</t>
  </si>
  <si>
    <t>La Dirección de Infraestructura y en su nombre la Coordinadora del Plan Vial Regional, anexa copia de del Otrosí suscrito entre la Sra. Ministra y el Gerente de INFICALDAS, el pasado 01/11/2012.</t>
  </si>
  <si>
    <t>Se incluyó en los términos de referencia la necesidad de que el contratista presentara un plan de trabajo como parte de su propuesta. Se actualiza la información en el sistema periódicamente.</t>
  </si>
  <si>
    <t>Se elaboró instructivo avalado por la Coordinadora de la UMUS, como base para la elaboración de la contratación con crédito de la banca multilateral.</t>
  </si>
  <si>
    <t>Se elaboró el contrato 184 del 27 de septiembre de 2012 mediante la cual se brindará la asesoría técnica y capacitación frente al tema de pavimentos y sistemas de gestión relacionados. La capacitación sobre pavimentos se elaboró el 23/11/2012.</t>
  </si>
  <si>
    <t>Se suscribió el contrato 232 de 2012 cuyo objeto es la asistencia técnica, acompañamiento y seguimiento contable de la Unidad. Contrato con fecha de finalización del mes de noviembre de 2013</t>
  </si>
  <si>
    <t>La consulta a la CGN para la correcta clasificación de los ingresos, se realizó en forma telefónica donde informan que la forma adecuada como se debe parametrizar el procedimiento de la Causación y Recaudo de los rubros, conceptos de esos  ingresos, y que contablemente se reflejen en subcuentas independientes, es el siguiente:   
En la subcuenta:       480813- Otros ingresos- Ordinarios- Comisiones: Se registra el valor correspondiente al % que le corresponde al Ministerio de Transporte y, en la subcuenta:  480522 – Otros Ingresos- Financieros-Intereses sobre depósitos en Instituciones financieras: Se registra el valor proveniente de los Rendimientos financieros generados en el  Encargo Fiduciario, que administra  los recursos del RUNT.
Estos registros y las correspondientes  reclasificaciones de la presente vigencia, se comenzaron  a registrar en el mes contable de mayo, tal como se puede apreciar en los Estados Contables y libros auxiliares.</t>
  </si>
  <si>
    <t>El 7 de noviembre de 2012 el Ministerio de transporte mediante circular enviada a todos los centros de enseñanza automovilística reitera el cumplimiento de llevar a cabo la numeración consecutiva anual de los informes de formación y evaluación mediante radicado NO. 20124200598011</t>
  </si>
  <si>
    <t>Mediante comunicación 20124200630851 del 27 de Noviembre de 2012 a la Concesión RUNT, se reitera la solicitud del correo electrónico enviado el 22 de octubre de 2011 en la que se solicita enviar los certificados de cumplimiento de condiciones técnicas, tecnológicas y de operación de cada OT.</t>
  </si>
  <si>
    <t>La Dirección de Infraestructura  anexa  reporte  de SPI actualizado.</t>
  </si>
  <si>
    <t xml:space="preserve">Se realizó reunión entre el Grupo de Ingresos y Cartera y  el Grupo de Reposición Integral de Vehículos con el propósito de establecer el procedimiento para mejorar lo relacionado con la declaratorias de siniestros de las pólizas y garantías de disposición legal. Dicho procedimiento ha quedado soportado en el memorando No. 20124020229463 del 7 de diciembre de 2012.
De igual manera, se enviaron memorandos a cada una de las aseguradoras reiterando la necesidad y obligación normativa de dar cumplimiento a los actos administrativos que establecen efectuar el pago de la obligación en una sola consignación. Los memorandos son los siguientes: 30821 del 27 de noviembre de 2012, 30871, 30881, 30931, 30951, 30971, 30991, 31211, 31241, 31261, 31291, 31301, 31311, 31331, 31421, 31441, 31531 del 28 de nov. de 2012 </t>
  </si>
  <si>
    <t>Se emitió concepto del 26/12/2012 por el Ingeniero asesor en pavimentos de la Unidad y se envió mediante correo electrónico del 08/01/2013 al ente gestor para lo correspondiente.</t>
  </si>
  <si>
    <t>Mediante comunicación 201221006738881 del 24/12/2012 dirigido a Transmetro se impartieron instrucciones de lineamiento sobre normas de contratación.</t>
  </si>
  <si>
    <t>Según oficio 4193 del 27/12/2012 Tansmetro responde a la solicitud efectuada por la Unidad sobre la justificación y aclaración del hallazgo 16. En ella efectúa la justificación de aplicación del estudio del contrato 12 del 2012.</t>
  </si>
  <si>
    <t>Mediante comunicación 20122100673841 del 24/12/2012 dirigido a Metrolínea, se impartieron instrucciones de lineamiento sobre normas de contratación.</t>
  </si>
  <si>
    <t>Se realizó reunión con el coordinador del grupo de Reposición Vehicular  y se definieron necesidades y ubicación de espacio para el archivo y algunos funcionarios. Se elaboró acta con fecha 23 y 25/10/2012.</t>
  </si>
  <si>
    <t>La Dirección de Transporte y Tránsito, a través del Grupo de Coordinación RUNT con la asesoría y apoyo de la Oficina de Planeación realizó las siguientes acciones:
1. Revisión de los procesos y procedimientos del Sistema de Gestión de Calidad.
2. Levantamiento de los procedimientos que ejecuta el Grupo RUNT.
3. Expedición y remisión  de memorando No. 20124000110193 de 26 de junio de 2012 la Dirección de Transporte y Tránsito  con los  Procedimientos relacionados con las funciones del Grupo Coordinación RUNT para ser incorporados en el Sistema de Gestión de Calidad del Ministerio.</t>
  </si>
  <si>
    <t>Se estructuró un instructivo de manera conjunta entre la Dirección de Transporte y Tránsito, la Subdirección de Tránsito, la Subdirección Financiera y la Coordinación del Grupo RUNT a través del cual se define el procedimiento de control y validación de las tarifas registradas por los OT´s en el RUNT. Por estar involucradas entidades externas al Ministerio de Transporte se consideró que no es procedente incluir en el Sistema de Gestión de Calidad del Ministerio de Transporte.</t>
  </si>
  <si>
    <t>El instructivo se aprobó el 22 de febrero de 2012 con la firma por parte de la Dirección de Transporte y Tránsito, la Subdirección de Tránsito, la Subdirección Financiera y la Coordinación del Grupo RUNT a través del cual se estableció un procedimiento de control y validación de las tarifas registradas por los OT´s en el RUNT.</t>
  </si>
  <si>
    <t>El 22 de febrero de 2012 se publicó y comunicó a los Organismos de Tránsito a través de la página del RUNT, el procedimiento para la actualización de las tarifas de los trámites que efectúan los organismos de tránsito.</t>
  </si>
  <si>
    <t xml:space="preserve">La Dirección de Transporte y Tránsito adelantó las siguientes acciones: 
1. Revisión de la resolución 1245 de 2010.
2. Se solicitó concepto a la oficina jurídica
3. La Oficina Jurídica expidió concepto
4.  Se estructuró el proyecto de resolución
5. Se expidió la Resolución número 005818 del 05 de julio de 2012.
</t>
  </si>
  <si>
    <t>Con el fin de atender el hallazgo se adelantaron las siguientes acciones:
1. Estructuración del procedimiento  para registrar ante el Sistema RUNT las novedades en cuento a las autorizaciones de los Centros de Reconocimiento de Conductores y las Modificaciones que se presente con respecto a las condiciones inicialmente autorizadas.
2. Mediante  Circular 2011420028232-1 del 10 de junio de 2011 se notifico a los CRC el procedimiento definido por el Ministerio.
3. mediante oficio 20114200282381 de junio 10 de 2011 se le notificó a la Concesión RUNT el procedimiento y se le solicitó darle aplicación a partir de la fecha y divulgarlo a través del sistema RUNT a  todos los CRCs.
4. Mediante oficio 20114200282351 de junio 10 de 2011 se le notifico al Organismo Nacional de Acreditación de Colombia - ONAC, el procedimiento y se solicitó la socialización y debida aplicación  del mismo.</t>
  </si>
  <si>
    <t>La Dirección de Transporte y Tránsito ha desarrollado las siguientes acciones:
1. Revisión del estudio elaborado por la Universidad Nacional en relación con la Ficha Técnica de la Licencia de Conducción. 
2. Preparación de documento con propuesta de ficha técnica de la licencia de Conducción.  
3. Revisión y ajuste de propuesta de Ficha Técnica con base en lo establecido en la Ley 1450 de 2011. 
4. Preparación de ficha BPIN para solicitar recursos para atender el cambio de la Licencia.
5. Revisión de propuesta de Ficha Técnica, en mesas de  trabajo con el Señor Viceministro, Asesores del Viceministerio y la Oficina Asesora de Jurídica, considerando adicionalmente las implicaciones de la modificación del Código Nacional de Tránsito que cursa en el Congreso de la República.
6. Se presentó proyecto de resolución.</t>
  </si>
  <si>
    <t>La Dirección de Transporte y Tránsito ha desarrollado las siguientes acciones: 
1. Revisión de la normatividad vigente para cada uno de los actores en materia de tránsito, sobre los cuales la Subdirección de Tránsito expide Actos Administrativos de habilitación y autorización.  
2. Con fundamento en lo anterior, expedición por parte de la Subdirección de Tránsito de certificación de fecha 2 de octubre de 2012, indicando que en la expedición de los Actos Administrativos de habilitación y autorización de CRC, CDA, CEA, CIA y OT, se están teniendo en cuenta en forma permanente, el alcance y la vigencia de la normatividad aplicable a dichos actores. De igual manera que  en auditoría de control interno del mes de abril de 2012 se evidenció el cumplimiento de la normatividad que rige para la expedición de los actos administrativos de los CRCs y como tal que no se levantó ninguna observación ni hallazgo en esta materia.</t>
  </si>
  <si>
    <t>Se encuentra vigente un procedimiento para la actualización y cargue de la información en la página WEB,  El procedimiento esta controlado, por parte de la Concesión RUNT, quien recibe depura y autoriza el cargue de información, y verifica su implementación. Existe un formato de publicación de página Web el cual es firmado por el Gerente del área que desea subir la información y se lleva un control de la información a publicar.</t>
  </si>
  <si>
    <t>Se realizaron estudios previos con la Registraduría Nacional de Estado Civil, para estructurar convenio.
Se revisó el convenio por parte de las dos entidades
Pendiente de suscripción del convenio, por efectos de elecciones.</t>
  </si>
  <si>
    <t>Mediante la resolución 1552 de 2009 se adoptan las condiciones técnicas y tecnológicas y de operación del Registro Único Nacional de Transito RUNT y se dictan otras disposiciones. En el artículo 1 de esta resolución se adoptan las condiciones técnicas y tecnológicas contenidas en el documento anexo que hace parte integral de esta resolución para su debida aplicación por todos aquellos actores que deben inscribirse y/o reportar información al RUNT. El anexo se encuentra descrito en la resolución en comento.
Se realizó la implementación del Sistema de Gestión de Seguridad de la Información obteniendo en Marzo de 2012 la Certificación en la Norma ISO 27001:2005</t>
  </si>
  <si>
    <t>Se implementó y se encuentra vigente procedimiento para las solicitudes de acceso a la Aplicación,  desde el proceso de solicitud hasta el otorgamiento del respectivo acceso incluyendo los requisitos de seguridad para garantizar que las solicitudes provengan de usuarios debidamente autorizados ante el RUNT para realizar estas solicitudes Comunicado 004 y 006 de 2012. Se han realizado validación de la matriz de perfiles, depurando los privilegios otorgados, se realiza control de url de acuerdo con la funcionalidad requerida por cada actor</t>
  </si>
  <si>
    <t>La Oficina de Informática entrega la siguiente información a fin de subsanar  el hallazgo 26.
1. Plan de Continuidad de Negocio.
2. Prueba de Plan de Continuidad de Negocio.
3. Acta de pruebas de cambio de rol.
Anexa-Plan de Continuidad de Negocio IFT_SWM_SRI.doc
Se cuenta con un Plan de Continuidad de Negocio debidamente documentado y probado, Actualmente se definió el cronograma para la realización de las pruebas de escritorio, de recorrido, de componente, una vez se realices se procederá con la actualización de toda la documentación para la realización de una prueba de simulación.</t>
  </si>
  <si>
    <t>Se realizo el diseño implementación de una solución para mejorar el proceso de validación de huella de usuario y funcionario del Runt, mediante un componente que garantiza la aplicación de las mejores prácticas en el proceso de enrolamiento y autenticación de las huellas dactilares a partir de la imagen capturada con el dispositivo en línea y tiempo real.
La opción presentada en el aplicativo obedece a la necesidad de los actores al atender los usuarios del sistema al momento de hacer la inscripción.  Esta opción aplica para los usuarios que se inscriben pero no se encuentran presenciales: Personas privados de la libertad, Personas en el exterior con poder, Personas con enfermedad o dermatitis, Personas menores de edad (16 años).  cada uno de estos casos debe ser soportado con documentos puestos a la vista por la autoridad que esta ejecutando el registro.</t>
  </si>
  <si>
    <t>En el mes de febrero de 2011 se conformó una mesa de trabajo con la participación de la Concesión RUNT, Ministerio de Transporte (Oficina de Informática, Grupo RUNT, apoyo técnico U. Nacional) e Interventoría RUNT, para evaluar la conveniencia de cambiar la conformación del ID User de los usuarios del Sistema y fortalecer  la identificación y administración de los  usuarios del sistema. El resultado de estas mesas de trabajo será el desarrollo de un Proyecto para ajustar la identificación de los usuarios a las condiciones de seguridad requeridas por el RUNT.
Como un control inicial para asegurar la actualización de la información relacionada a los usuarios identificados con falencias de información en la identificación, se realizó la actualización que obliga que los usuarios relacionados al realizar un trámite complemente o realice todos los datos de registro en la inscripción ciudadano. Adicionalmente se desarrolló una solución de sistema centralizado de huella, que garantiza la confrontación centralizada de la identificación biométrica con los datos registrados en el sistema, garantizando y exigiendo el cumplimiento de todos los datos requeridos en la identificación del usuario.</t>
  </si>
  <si>
    <t>Se han realizado varios cambios al aplicativo HQ-RUNT para permitir la renovación de importaciones temporales a corto plazo (6 meses), la expedición de duplicados de placas la modificación de refrendación por nueva expedición.
Desde el mes de marzo se iniciaron las mesas de trabajo entre RUNT  y MT donde se han revisado todos los casos de uso y se inicio con la documentación y nueva definición de los mismos conforme a las normas actuales.</t>
  </si>
  <si>
    <t>La Dirección de Transporte y Tránsito ha desarrollado las siguientes acciones: 
1. Estructuración, con la participación del Ministerio de Transporte, la Concesión RUNT y los representantes de los gremios de los CDAs del nuevo certificado de la Revisión Técnico-mecánica y de Emisiones Contaminantes y de los ajustes en la funcionalidad de RUNT.
2. Expedición de la Resolución No. 5111 del 28 de noviembre de 2011, "Por la cual se adopta el Formato Uniforme de Resultados y el Certificado de Revisión Técnico-mecánica y de Emisiones Contaminantes para vehículos automotores en el Territorio Nacional".  Despliegue el 5 de marzo de 2012, de la nueva funcionalidad del RUNT para el trámite y registro del nuevo formato de certificado de RTM y  Emisiones Contaminantes, adoptado mediante la Resolución No. 5111 de noviembre de 2009. Mediante esta nueva funcionalidad se comenzó a ejercer un mayor control  sobre el consecutivo del número del certificado que Thomas Gregg entrega a los CDA´s, se agregó una segunda numeración y se incluyeron nuevos aspectos de seguridad en la papelería y en la información contenida en el nuevo certificado, así como en el registro en el sistema RUNT.</t>
  </si>
  <si>
    <t>La Dirección de Transporte y Tránsito ha desarrollado las siguientes acciones:
1. Envío de Circular MT 20114200434921 de 31 de agosto de 2011,  a todos los Organismos de Tránsito del país, recordándoles la obligación de culminar los procesos de migración, solicitándoles el reporte del número de registros pendientes, tanto de RNA como de RNC, así como la información sobre las razones por las cuales no han culminado dicho proceso. 
2. Con motivo de la expedición del Decreto 019 de 2012 que estableció un plazo de 6 meses para que los Organismos de Transito migraran la información al sistema RUNT, el Ministerio ha venido efectuando mesas de trabajo, con la Concesión RUNT,  desde el mes de enero de 2012, con el objetivo de  definir acciones y alternativas que contribuyan al avance de los procesos de migración. 
3. Teniendo en cuenta lo previsto en el Decreto 019 de 2012 , mediante circular MT 20124010448411 del 27 de agosto de 2012, se solicitó un informe sobre el estado de migración a todos los organismos de tránsito, con el fin de actualizar el diagnóstico del estado de la migración.
4. En la actualidad se está consolidando la información recibida de los Organismos de Tránsito con el fin de definir un plan de acción y mejoramiento para solucionar los inconvenientes que se identifiquen, dentro del marco del RUNT en movimiento de que trata la Ley 1450 de 2011. De igual manera para proceder a reportar a la Superintendencia de Puertos y Transporte los casos que ameriten para que se adelanten las investigaciones pertinentes.</t>
  </si>
  <si>
    <t>El Ministerio ya cuenta con la herramienta Data Ware House desarrollada por la Concesión RUNT, la cual ya está instalada para los usuarios requeridos por la Subdirección Administrativa y Financiera. En el primer semestre del 2012 se ampliará la cobertura a las demás áreas del Ministerio que lo requieran, con los perfiles de consulta especificados por los Directores, Subdirectores y Jefes de Oficina que necesitan este acceso.
Sobre este hallazgo se han adelantado las siguientes acciones: 1. Estructuración y desarrollo por parte de la Concesión RUNT del Dynamic Data Web. 2. Implementación de dicha herramienta para los usuarios de la Subdirección Administrativa y Financiera. 3. Desde el mes de septiembre de 2012 se están realizando mesas de trabajo con la Concesión RUNT, el Grupo RUNT del Ministerio de Transporte y la Subdirección de Tránsito, con el objetivo de recibir capacitación sobre el manejo de la herramienta y revisar el alcance de la misma.</t>
  </si>
  <si>
    <t>Sobre este hallazgo se han implementado las siguientes acciones: 1. La Concesión RUNT realizó el ajuste para eliminar la doble digitación en las opciones de consultas, sin embargo se mantuvo para algunos registros de trámites, por efectos de validación y seguridad de los mismos.</t>
  </si>
  <si>
    <t xml:space="preserve">La Concesión RUNT realizó el ajuste para eliminar la doble digitación en las opciones de consultas, sin embargo se mantuvo para algunos registros de trámites, por efectos de validación y seguridad de los mismos.
A la fecha existe la doble digitación en campos que requieren que el usuario del sistema confirme para evitar errores en el registro de la información.  Esta es una practica que se utiliza en lo estándares de desarrollo de los sistemas.  </t>
  </si>
  <si>
    <t>A partir del 28 de enero del año 2012, la concesión Runt implementó el centro integral de servicio, a través del proveedor Telefónica. Para  ello la concesión RUNT dispuso equipo humano interdisciplinario conformado por personal con una alta  trayectoria en temas de transito y transporte, combinado con personal técnico especialista en la implementación, control y seguimiento en mesas de ayuda.</t>
  </si>
  <si>
    <t>La Concesión RUNT envió documento con el proceso de transición entre la mesa de ayuda actual y la mesa integrada. Y mediante comunicación del mes de febrero de 2012, envió el documento definitivo correspondiente a la implementación de la mesa integral.
A partir del 28 de enero de 2012, la concesión RUNT implementó un centro integral de servicio, el cual  cuenta con una herramienta centralizada de información REMEDY, esta herramienta permite integrar todos los requerimientos que entren a la mesa a través del Correo, Llamadas, Chat entre otros, esta es Herramienta es parametrizable en el tiempo y permite dar escalabilidad de los requerimientos a los diversos grupos solucionadores. A la fecha se encuentran 5 usuarios parametrizados para el Ministerio de transporte.</t>
  </si>
  <si>
    <t>La Concesión RUNT envió documento con el proceso de transición entre la mesa de ayuda actual y la mesa integrada, pero tiene pendiente el envío del documento definitivo de implementación de la mesa integrada y su fecha de entrada en vigencia, que estaba programada para el 30 de septiembre de 2011. 
El centro integral de servicio inicio su fase de planificación en le mes de septiembre de 2011, y dando cumplimiento cronograma de implementación el centro integral de servicio inicio sus operaciones el día 28 de enero del año 2012. Para evidenciar la puesta en marcha se puede anexar una carta de cierre de proyecto e inicio de operación.</t>
  </si>
  <si>
    <t>La Supervisión del Contrato 082 de 2007, junto con la Secretaría General y el apoyo de la Oficina Asesora Jurídica, realizó proceso sancionatoria al Consorcio PAI-RUNT por el incumplimiento de sus obligaciones contractuales mediante resolución No. 5641 de 15 de diciembre de 2012, y Resolución 0129 de 19 de enero de 2012. Así mismo, en el mes de diciembre de 2012 se firmó la terminación del contrato 082 de 2007 por acuerdo de las partes, efectiva al 30 de enero de 2012. Actualmente nos encontramos en el proceso de entrega del informe final de terminación del Contrato, para proceder a la liquidación definitiva del mismo.
El Ministerio de Transporte procedió a realizar la liquidación unilateral del Contrato 082 de 2007, de Interventoría, de conformidad con lo establecido en el artículo 11 de la Ley 1150 de 2007, mediante la Resolución 9958 del 08 de octubre de 2012.</t>
  </si>
  <si>
    <t>La Supervisión del Contrato 082 de 2007, junto con la Secretaría General y el apoyo de la Oficina Asesora Jurídica, realizó proceso sancionatoria al Consorcio PAI-RUNT por el incumplimiento de sus obligaciones contractuales mediante resolución No. 5641 de 15 de diciembre de 2012, y Resolución 0129 de 19 de enero de 2012. Así mismo, en el mes de diciembre de 2011 se firmó la terminación del contrato 082 de 2007 por acuerdo de las partes, efectiva al 30 de enero de 2012. 
El Ministerio de Transporte procedió a realizar la liquidación unilateral del Contrato 082 de 2007, de Interventoría, de conformidad con lo establecido en el artículo 11 de la Ley 1150 de 2007, mediante la Resolución 9958 del 08 de octubre de 2012.</t>
  </si>
  <si>
    <t>La Coordinación del Grupo RUNT y Supervisora del Contrato 082 de 2007 realizó la devolución de los informes de los meses de octubre a diciembre de 2010, y de enero a mayo de 2011, y solicitó a la Oficina Asesora Jurídica del Ministerio el inicio del proceso sancionatorio por el incumplimiento de las obligaciones contractuales, el cual culminó con la expedición de las Resoluciones No. 5641 de 15 de diciembre de 2011 y 129 del 19 de enero de 2012, que impuso una sanción al Consorcio PAI-RUNT por los incumplimientos contractuales allí mencionados.
El Ministerio de Transporte procedió a realizar la liquidación unilateral del Contrato 082 de 2007, de Interventoría, de conformidad con lo establecido en el artículo 11 de la Ley 1150 de 2007, mediante la Resolución 9958 del 08 de octubre de 2012.</t>
  </si>
  <si>
    <t xml:space="preserve">Sobre esta meta se han desarrollado las siguientes acciones: 
1.  Exigencia desde mediados del año 2011 de la  Certificación del cumplimiento de condiciones técnicas, tecnológicas y de operación expedida por el RUNT, para autorizar por parte del Ministerio de Transporte la  conectividad con el sistema, para el caso de los nuevos Organismos  de Tránsito que se han creado y que en el futuro se autoricen.
2. Implementación, mediante oficio MT 20124200257281  de 22 de mayo de 2012 del procedimiento para autorizar el cambio de sede de los Organismos de Tránsito, el cual contempla la presentación al Ministerio de Transporte de la Certificación del cumplimiento de las condiciones Técnicas, Tecnológicas y de Operación expedida por el RUNT. </t>
  </si>
  <si>
    <t xml:space="preserve">Envío cronología de los hitos identificados durante el 2012 en lo que corresponde a la construcción de los documentos que definen los procedimientos de medición de los ANS, y en donde la Concesión RUNT no ha entregado la versión definitiva, así como la Herramienta de Administración Centralizada la cual el Ministerio está en espera desde Noviembre de 2010 y que haría parte de los procedimientos de medición:
29/12/2011         MT define e impone los documentos procedimientos de medición
10/02/2012         Concesión RUNT hace observaciones de los documentos
23/03/2012         MT responde todas las observaciones
25/05/2012         Mesa de trabajo y Acta presentación y observaciones procedimientos de medición
01/06/2012         Mesa de trabajo y Acta presentación y observaciones ajuste procedimientos de medición
04/07/2012         Concesión RUNT envía versión de los documentos de los ANS
02/08/2012         Concesión RUNT envía nueva versión de documentos de los ANS y Plan de Trabajo para implementar la Herramienta que centralizará la información Barcelona 04
14/09/2012         Concesión RUNT envía nueva versión de los documentos de los ANS
Los oficios enviados por la Concesión RUNT anexando los documentos son:
Radicado Fecha de Radicación
Soportes Documentales ANS 
 2012-321-046968-2 04/07/2012
 2012-321-055548-2 02/08/2012
 2012-321-066334-2 14/09/2012
Adjunto actas de las mesas de trabajo y oficio del 23 de mayo en donde se respondieron todas las observaciones que la Concesión RUNT hizo a los documentos impuestos por el Ministerio.
</t>
  </si>
  <si>
    <t>Se revisaron todas las fechas incluidas en las funcionalidades de CDAs y de CEAs. Se identificaron las siguientes fechas:
Formulario CDA:
Fecha de la Revisión
Fecha de Vencimiento
Formulario CEA:
Fecha de asistencia Curso</t>
  </si>
  <si>
    <t>Se ajustaron las funcionalidades dejando las fechas del CDAs asignas por el sistema y las de los CEAs se dejaron abiertas para digitar por cuanto la programación de los cursos de enseñanza automovilística es acordada entre el CEA y el alumno.</t>
  </si>
  <si>
    <t>Se efectuó la solicitud a la Concesión RUNT para la implementación en la funcionalidad de la validación de coincidencia en la en la categoría de la Licencia de Conducción para la cual se expiden los Certificados en los CEAs y en los CRCs., mediante radicado 20124200675891 del 26 de diciembre de 2012. Se implementó a partir del 1 de enero de 2013.</t>
  </si>
  <si>
    <t>Mediante memorando circular 20121330246133 del 28/12/2012 se impartieron lineamientos sobre normas de contratación dentro de las cuales se cita el tema de la liquidación de contratos.</t>
  </si>
  <si>
    <t>Se remitió oficio 20134010007851 de enero 14 de 2013 a la Concesión RUNT   solicitándole que no emita comunicaciones dirigidas a los diferentes actores que puedan contravenir normas o procedimientos establecidos por el Ministerio de Transporte.</t>
  </si>
  <si>
    <t>Se elaboró documento de revisión y clarificando la situación presentada, con las medidas a implementar. Se hizo una revisión de lo actuado en el SIREV, haciendo cruce de información con los actos administrativos expedidos. Se espera que este documento sea remitido a la CGR para explicar la situación presentada</t>
  </si>
  <si>
    <t>Diagnosticar y optimizar el manejo que se hace de la documentación  en el Grupo Desintegración Integral de Vehículos para solucionar los problemas o fallas que se presentan.</t>
  </si>
  <si>
    <t>Deficiencias en la interacción entre el Grupo de Informática y el Grupo de Reposición Integral de Vehículos, para la definición de requerimientos, desarrollo, implementación y mantenimiento de los aplicativos, atendiendo una metodología de desarrollo de software.
Ineficiencia de los controles para el adecuado cargue y  gestión de la información del proceso de Reposición Vehicular, tanto a nivel interno como en lo publicado en el portal web del Ministerio, así como la trazabilidad de los trámites adelantados.
Rotación de personal, concentración de conocimiento en un funcionario.
Alto volumen de información física.</t>
  </si>
  <si>
    <t xml:space="preserve">Mediante el sistema RUNT, se relazarán los trámites electrónicos de cauciones, certificaciones y reconocimiento económico.
Aplicativo acorde a la Resolución 7036 de 2012
</t>
  </si>
  <si>
    <t xml:space="preserve">Con la expedición de la resolución  7036 de 2012, los trámites  para obtener las aprobaciones correspondientes para los  procesos de certificación de cumplimiento, aprobación de caución y postulación para reconocimiento económico de vehículos de transporte de carga, se realizan a través del Sistema RUNT . El domingo 06 de Enero de 2013  se realizó con el RUNT el 4o despliegue   de la funcionalidad del aplicativo de Chatarrización y se comprobó que la  emisión de aprobaciones y autorizaciones está en  completo funcionamiento. Todos los actos administrativos los genera el Sistema. </t>
  </si>
  <si>
    <t xml:space="preserve">Se envió por correo electrónico firma digital a la concesión RUNT el archivo que contiene la tabla con los vehículos desintegrados durante el periodo 2008-2011 por la DIACO. </t>
  </si>
  <si>
    <t>Dirección de Transporte y Tránsito
Oficina Asesora Jurídica</t>
  </si>
  <si>
    <r>
      <rPr>
        <u/>
        <sz val="9.5"/>
        <rFont val="Arial"/>
        <family val="2"/>
      </rPr>
      <t>Hallazgo No. 10. Seguimiento a los proyectos financiados con el Fondo de Subsidio de Sobretasa a la Gasolina. (Administrativo).</t>
    </r>
    <r>
      <rPr>
        <sz val="9.5"/>
        <rFont val="Arial"/>
        <family val="2"/>
      </rPr>
      <t xml:space="preserve">
El Ministerio de Transporte realiza la transferencia de recursos a los departamentos beneficiarios del Fondo de Subsidio de Sobretasa a la Gasolina dando cumplimiento a la Resolución 1496 de 2011, la cual establece que los proyectos a financiar deberán presentarse a la Dirección de Infraestructura para su Viabilización y que los departamentos beneficiarios serán los responsables de la ejecución de los recursos, sin embargo se  observó que transcurrido entre 7 meses y 1 año del primer giro de los recursos de acuerdo al Informe de julio de 2012, algunos Departamentos no presentan la relación de procesos contractuales de obra e Interventoría y el avance de los mismos</t>
    </r>
  </si>
  <si>
    <t>Deficiencias en la comunicación para el desarrollo / adquisición y mantenimiento de sistemas de información.
Falta de definición de metodologías y estándares para la gestión de recursos de TI. 
Incumplimiento de las políticas de seguridad informática del Ministerio.
Deficiencias en la identificación de riesgos asociados al componente TI.</t>
  </si>
  <si>
    <t xml:space="preserve">No aplicación del numeral 10 del documento de Políticas de Seguridad del Ministerio.
Deficiencias en la operatividad de las instancias responsables de garantizar la publicidad y seguimiento a la aplicación de las políticas de seguridad informática en el Ministerio. </t>
  </si>
  <si>
    <t>Llevar a cabo un plan de trabajo que incluya : 
1. Revisión de las políticas de Seguridad Informática y Riesgos asociados a los componentes de la TI existentes, actividad que será realizada mediante reunión con funcionarios del Grupo de Informática. 
2. Actualización de las  políticas de seguridad y mapa de riesgos de acuerdo con los nuevos componentes informáticos existentes.
3. Divulgación de la nueva Política de Seguridad y mapa de riesgos.</t>
  </si>
  <si>
    <t>Deficiencias en el diseño y aplicación de controles para la autorización y seguimiento de los aplicativos y contenidos publicados en el portal institucional.</t>
  </si>
  <si>
    <t>1. Revisar y ajustar la Resolución 5426 de 2010 en concordancia con los lineamientos de la Ley Antitrámites y con base en el Código Contencioso Administrativo,  con el fin de ampliar el campo de acción del comité de Gobierno en línea,  de manera que dicho comité también se encargue de emitir lineamientos en los temas como los identificados en este hallazgo. 
Se propondrá que el Comité será el espacio de construcción de lineamientos de temas relacionados con trámites, servicios y atención al ciudadano, en pro de la mejora de la calidad de la atención a los ciudadanos.</t>
  </si>
  <si>
    <t xml:space="preserve">Ajustar la Resolución y garantizar que a través del comité de Gobierno en Línea se propongan los lineamientos que den cumplimiento a la estrategia de Gobierno en línea 
</t>
  </si>
  <si>
    <r>
      <rPr>
        <u/>
        <sz val="9.5"/>
        <rFont val="Arial"/>
        <family val="2"/>
      </rPr>
      <t>Hallazgo No. 18 Descentralización aeroportuaria. ( Administrativo )</t>
    </r>
    <r>
      <rPr>
        <sz val="9.5"/>
        <rFont val="Arial"/>
        <family val="2"/>
      </rPr>
      <t xml:space="preserve">Frente al proyecto de descentralización aeroportuaria cuyo objetivo es  realizar un diagnóstico sobre la descentralización de los aeropuertos no concesionados y a cargo de la Aeronáutica Civil con el fin de fijar lineamientos  de política para el desarrollo de dichos aeropuertos, se establece que no se cumplió, dado que en las conclusiones del documento generado indica que la falta de información dentro del Ministerio de Transporte no permite llevar un diagnostico real sobre la situación  de los aeropuertos  a cargo de la Nación y por el contrario menciona que es la Aeronáutica Civil la entidad que cuenta con la información detallada y por tanto, el diagnóstico y posible estudio sobre la situación aeroportuaria del país, desde el punto de vista de la descentralización, debe ser llevado a cabo por la Aerocivil, entidad adscrita al Ministerio de Transporte, pues la información  detallada reposa en esa entidad. En conclusión, no hubo cumplimiento del plan indicativo al respecto y se evidencia además las deficiencias existentes en la formulación, ejecución y seguimiento de los objetivos y actividades propuestas. </t>
    </r>
  </si>
  <si>
    <t>Revisión de los requisitos de arquitectura y plataforma tecnológica por parte de la Oficina de Informática del Ministerio, necesarios para poner en funcionamiento el SINC del IGAC</t>
  </si>
  <si>
    <r>
      <t>Hallazgo No. 20. Incumplimiento parcial de la política prevista dentro del programa “Plan Vial  Regional - PVR”. (Administrativo).</t>
    </r>
    <r>
      <rPr>
        <sz val="9.5"/>
        <color indexed="8"/>
        <rFont val="Arial"/>
        <family val="2"/>
      </rPr>
      <t xml:space="preserve">La política para el mejoramiento de la gestión vial departamental a través de la implementación del “Plan Vial Regional”, definida en el Conpes 3480 de 2007, se formula a partir de las consideraciones relativas a la descentralización de las labores de construcción, mantenimiento y gestión de la red vial, establecidas por la Ley 105 de 1993, la cual entre otras establece que la Nación se hará responsable de la Red Vial Arterial (RVA), los departamentos se harán responsables de la Red Vial Departamental (RVD),  y los municipios se harán responsables de la Red Vial Municipal (RVM); y de las dificultades sufridas en ese proceso.
Sobre el particular, el Gobierno Nacional estructuró el programa “Plan Vial Regional - PVR”, el cual busca apoyar a los departamentos que participen en éste, en el fortalecimiento de tres áreas: i) técnica, ii) institucional y iii) financiera.  En este sentido, se destaca la definición de las responsabilidades tanto del Gobierno Nacional – Ministerio de Transporte en sus labores de asesoramiento, como de las Entidades Territoriales en la Gestión Vial Departamental, en actividades propias de contratación de los estudios, diseños, obras e interventorías que sean necesarias en la implementación del programa.  Frente a las responsabilidades previstas tanto para el Ministerio de Transporte como de las Entidades Territoriales, se destaca:
Para el Ministerio de Transporte: 
• Apoyar, asesorar y acompañar, en el marco del PVR, a las ET en cada una de las actividades a su cargo.
• Verificar que los proyectos priorizados y/o presentados por las ET cumplan con los criterios, metodologías y procedimiento del PVR.
• Adelantar los trámites para la cofinanciación de los estudios y diseños priorizados por las ET, que soliciten recursos de crédito externo.
• Apoyar a las ET en la elaboración de diagnósticos institucionales y en el plan de fortalecimiento de sus capacidades.
Para las Entidades Territoriales:
• A partir de los parámetros técnicos definidos por el MT, elaborar estudios y diseños que, ajustados a las condiciones particulares de cada departamento o región, permitan cumplir los estándares técnicos.
• Contratar, ejecutar y supervisar los proyectos a desarrollar.
• Recolectar sistemáticamente y periódicamente la información, cuantitativa y cualitativa, del estado superficial y estructural de la red vial, incluyendo todos los elementos que conforman la vía.
La coordinación de actividades, está a cargo de la Dirección de Infraestructura del Ministerio de Transporte a través del Grupo Plan Vial Regional, que conforme a la Resolución 755 de 2007, plantea dentro de sus actividades desarrollar componentes técnicos de apoyo institucional y asesoramiento en procesos de diseño, construcción y mantenimiento de proyectos de inversión priorizados por los departamentos.  En cuanto al área de apoyo territorial se establecen aspectos relativos a: revisar y definir diseños cuando sean presentados por los entes territoriales; apoyar la cofinanciación en la realización de los estudios y diseños a los entes territoriales cuando éstos no los tengan; y asesorar a los departamentos en la preparación de los pliegos de condiciones y/o términos de referencia para la contratación de diseños, obras e interventoría, las actividades de conservación vial y en los procesos de contratación del programa.
Por su parte, el Conpes 3481 de 2007, mediante el cual se autoriza a la Nación para contratar un crédito con la banca multilateral hasta por U$10 millones para financiar parcialmente el programa de asistencia al Ministerio de Transporte para la ejecución del Plan Vial Regional, establece en los capítulos II y III la descripción del programa y la estructura institucional del programa, respectivamente.  El componente de diseños y estudios de ingeniería, factibilidad económica y socio ambientales supone la participación de las Entidades Territoriales beneficiarias tanto en la gestión como en la cofinanciación de los estudios. Este componente está diseñado bajo un esquema de cofinanciación con las mismas.
Posteriormente, el 30 de abril de 2008, se suscribió el Contrato de Empréstito 1963 OC/CO, el cual en su anexo único describe los componentes del programa y su alcance, así como la financiación de los mismos con recursos de crédito y el esquema establecido para este propósito.  En lo relativo a la ejecución, establece que el componente 4 del programa, correspondiente a los diseños y estudios de ingeniería, factibilidad económica, ambiental, financiera y social; supone la intervención de los Gobiernos Departamentales beneficiarios tanto en la gestión (contratación, supervisión) como en la cofinanciación de los estudios. El Organismo Ejecutor (Ministerio de Transporte) actuará mediante convenios de cofinanciamiento, en los cuales se establecerán la distribución de responsabilidades entre las partes, así como la metodología para la transferencia de los recursos, su adecuado manejo por parte de los Gobiernos Departamentales.  
Existe tanto en los documentos de política como el contrato de empréstito mencionados, un planteamiento coherente de las responsabilidades tanto del Ministerio de Transporte como de las Entidades Territoriales, para el desarrollo del programa.  Sin embargo, se observa que en el Manual de Operaciones del Contrato de préstamo 1963 OC/CO, formulado por el Ministerio de Transporte y aprobado por el BID, se modificó lo previsto respecto a la elaboración de los estudios y diseños, por cuanto se estableció que éstos podrían ser contratados por el Ministerio de Transporte o por los Departamentos.  Con base en lo anterior, la Entidad suscribió contratos por valor de $2.767,6 millones para la elaboración de diseños viales para los Departamentos de Arauca, Boyacá, Cauca, Cundinamarca, Risaralda, Meta y Sucre, con sus correspondientes interventorías; situación que se aparta parcialmente de los planteamientos de la política del Plan Vial Regional, respecto de las responsabilidades previstas y del apoyo, asesoría y acompañamiento que debe brindar el Ministerio de Transporte en la implementación y ejecución del programa.
Adicionalmente, bajo esta situación, se expone al Gobierno Nacional – Ministerio de Transporte, a riesgos potenciales que pudieran surgir al momento de la ejecución de las obras, derivados de eventuales deficiencias que se establezcan en los diseños e interventorías contratados directamente por la Entidad, y no bajo los esquemas propuestos de cofinanciación para ser contratados por las Entidades Territoriales. 
Al respecto, la Entidad manifiesta que “… de existir riesgo, estará fuera de algo previsible que igualmente tendría que asumir el ente territorial…”, sin embargo, al revisar en los convenios de cooperación suscritos por el Ministerio de Transporte con los departamentos mencionados, en la cláusula cuarta relativa a las obligaciones, se establece que el Departamento será responsable de cualquier reclamación judicial o extrajudicial resultante de la contratación a cargo del ente territorial, que para el caso del convenio se refiere a la contratación de las obras; razón por la cual persiste el riesgo para el Ministerio de Transporte por reclamaciones que surjan por deficiencias o errores que pudieren existir en los estudios y diseños contratados. 
</t>
    </r>
  </si>
  <si>
    <t>La Dirección de Infraestructura   mediante  memorando 20125000237703 del 18 de diciembre de 2012  envío  comunicación   a la Oficina de Planeación, con recomendaciones  a tener en cuenta  en la negociación del crédito externo.</t>
  </si>
  <si>
    <r>
      <rPr>
        <u/>
        <sz val="9.5"/>
        <rFont val="Arial"/>
        <family val="2"/>
      </rPr>
      <t xml:space="preserve">Hallazgo 21 Proyectos de políticas de la dirección de transito y transporte ( Administrativo) </t>
    </r>
    <r>
      <rPr>
        <sz val="9.5"/>
        <rFont val="Arial"/>
        <family val="2"/>
      </rPr>
      <t>Los siguientes proyectos de políticas del Ministerio de Transporte, no se cumplieron en su totalidad a diciembre del 2011 así: 
-En el proyecto de política de definir la ficha técnica de la nueva licencia de conducción y el cronograma para realizar el cambio, de la Dirección de tránsito y Transporte, para el cual a pesar de haber propuesto el documento correspondiente, su cumplimiento definitivo está condicionado a la aprobación de otros temas que incluso no dependen del Ministerio de Transporte, como son la licencia de transito por puntos y la definición general de la ficha técnica que deberá esta interconectada con el RUNT, las cuales deben ser objeto de aprobación por el Congreso de la República.
En el Diagnóstico y diseño de la prestación del servicio público de transporte  presentó retrasos por situaciones que generaron demoras en los procesos de contratación, razón por la cual, esta ultima se dio finalmente en diciembre de 2011, con el contrato 179. Así las cosas, por deficiencias en la ejecución del plan indicativo, concretamente en la contratación del estudio, se aplazó el cumplimiento de las metas previstas para el año 2012, en relación a un tema de vital importancia para el transporte de pasajeros.
En la Matriz de movilización de mercancía por transporte terrestre a nivel nacional, y en atención a la duración del estudio de propuesta por el DANE y ante la imposibilidad jurídica  de constituir reservas, no fue posible suscribir convenio con el Ministerio de Transporte.  Lo anterior, evidencia nuevamente las deficiencias existentes en los procesos de formulación, ejecución y seguimiento de los planes propuestos, al no gestionar oportunamente las actividades para su ejecución, identificar los riesgos existentes y tomar las acciones tendientes al logro de las metas previstas para el año 2011.
De la normatividad del modo fluvial y desarrollo del código de navegación fluvial, se tuvo un avance del 70% y queda solamente pendiente la consolidación  de la información recopilada  en un documento final de diagnóstico.  Al respecto la entidad está tramitando una Cooperación Técnica con el BID para apoyar la culminación de este proyecto de política.
En cuanto al observatorio Nacional para la seguridad vial, la meta propuesta de implementación del observatorio nacional seguridad vial, logró cumplirse en un 60% que consistió lograr implementar como parte inicial el software RNAT 2011, con el cual se registra toda la información de accidentalidad del país; sin embargo posteriormente se suscribió un convenio con FONADE, para las siguientes fases:
-Consultoría para definir las necesidades logísticas
-Consultoría del software para la operación.
-Suministro y compra del hardware de operación.
Los anteriores proyectos de políticas incumplieron con el plan indicativo 2011, por cuanto en algunos casos no se logró a tiempo la contratación de la consultoría  o porque no depende del Ministerio sino de situaciones o entes externos o porque simplemente el objetivo del proyecto no corresponden con el documento final de diagnóstico.</t>
    </r>
  </si>
  <si>
    <t>Deficiencias en la formulación del plan indicativo al fijar metas que no dependen exclusivamente del Ministerio de Transporte.
Deficiencias en la realización de actividades necesarias para la contratación de los estudios que permitieran tener los resultados en la vigencia prevista.
Deficiencias en la planeación de actividades que no permitieron la contratación oportuna del Estudio para cumplir con la meta establecida.
Deficiencias en la ejecución y seguimiento de actividades que no permitieron obtener el producto previsto con la oportunidad programada.
Deficiencias en la realización de actividades necesarias para la contratación de los estudios que permitieran tener los resultados en la vigencia prevista.</t>
  </si>
  <si>
    <t>Realizar audiencias</t>
  </si>
  <si>
    <t>Lo anterior, refleja que la información presentada en la ficha BPIN y en el SPI como requisito para  la presentación de los proyectos para su Viabilización y asignación de recursos,  no guarda correspondencia con la realidad del mismo y presenta información desactualizada, afectando la confiabilidad de la misma y el seguimiento de las metas físicas, siendo una obligación del Ministerio la verificación de la consistencia de la información.</t>
  </si>
  <si>
    <t>Mediante memorando 20125000164053 del 12/09/2012, la Dirección de Infraestructura presenta  solicitud a la Oficina de Planeación  sobre la inclusión  de indicadores  en la ficha EBI, sin embargo no fue posible la inclusión de incluir los indicadores  en la meta  de acuerdo a  respuesta de la Dirección de inversiones  del DNP.</t>
  </si>
  <si>
    <t xml:space="preserve">La Dirección de Infraestructura envió formato diseñado  para el  seguimiento de los recursos transferidos a Barranquilla. </t>
  </si>
  <si>
    <t xml:space="preserve">Deficiencia del Ministerio en el proceso de  Viabilización de proyectos objeto del convenio 054 de 2011 y en el desembolso de recursos, por cuanto los presupuestos de obra no tenían definidas las cantidades, afectando la exactitud del proyecto, por cuanto puede estar sub o sobre estimado. </t>
  </si>
  <si>
    <t xml:space="preserve">Con memorando 20125000578651 del 26/10/2012 La Directora (e) de Infraestructura Esperanza Ledezma dio traslado a la Alcaldía de Barranquilla, para que adelanten las acciones para cada caso. </t>
  </si>
  <si>
    <t>Estas situaciones, denotan falta de gestión por parte del Ministerio de Transporte tanto en la Viabilización de un proyecto sin tener definidas todas las variables del mismo, llevando a que el Distrito de Barranquilla realizará una contratación para  comprometer unos recursos  transferidos; y debilidades en el seguimiento a los recursos desembolsados, lo que ha llevado a que el contrato 7 meses después de su suscripción no se haya iniciado,  aunado en que no existe certeza del alcance de las obras inicialmente previstas, la fecha de inicio y del plazo de ejecución, perdiéndose con ello la vocación de los recursos públicos que deben ser empleados para la solución de necesidades de la comunidad y no para que reposen en cuentas bancarias de las entidades territoriales o de  contratistas, incumpliendo el Artículo 10 del Decreto 630 de 2 de abril de 1996 .</t>
  </si>
  <si>
    <t>Requerir a los supervisores y/o Jefes de Unidades Ejecutoras para que remitan al Grupo de Contratos de la Oficina Asesora de Jurídica,  todos y cada uno de los documentos contractuales que se generen en desarrollo y liquidación de los acuerdos negociables en forma oportuna, consecuente y debidamente identificada</t>
  </si>
  <si>
    <t>La Dirección de Infraestructura y en su nombre la Coordinadora del Plan Vial Regional, anexa copia del formato que se está empleando a partir de septiembre de 2012.</t>
  </si>
  <si>
    <t>La Dirección de Infraestructura informa y en su nombre la Coordinadora del Plan Vial Regional, anexa copia de la comunicación dirigida al Gerente de INFICALDAS solicitando la información propuesta para la solución de esta meta.</t>
  </si>
  <si>
    <t>La Dirección de Infraestructura y en su nombre la Coordinadora del Plan Vial Regional, anexa copia de la comunicación de la supervisión del Convenio 109 dirigida al Sr. Gobernador de Caldas, anunciando la urgencia de la compra de predios para dar paso a los procesos contractuales.</t>
  </si>
  <si>
    <t xml:space="preserve">Debilidadades en la aplicación de controles para la evaluación y seguimiento  de la integridad y disponibilidad de la información reportada por los entes gestores en el aplicativo SISETU, por parte de la UMUS.
Falta de estandarización y uniformidad para el calculo y reporte de indicadores.
Debilidades en el cumplimiento de lo establecido en el Manual de Operaciones del Préstamo 7739 – CO y la resolución 4147 de 2009.
</t>
  </si>
  <si>
    <t xml:space="preserve">Revisar el aplicativo existente en el Ministerio de Transporte a la fecha y de ser necesario crearle controles, alarmas, etc., o implementar un nuevo aplicativo, con el fin de mantener la integralidad de la información y tenerla debidamente actualizada </t>
  </si>
  <si>
    <t>Proceso encaminados a la recuperación de lo  pagado por el Ministerio de Transporte, mediante acciones de repetición.</t>
  </si>
  <si>
    <t>inicio de las acciones de repetición procedentes.</t>
  </si>
  <si>
    <t>Oficios de investigación de bienes y de cobro persuasivo en los procesos de difícil cobro</t>
  </si>
  <si>
    <t>Expedición y divulgación de memorando - circular a supervisores, interventores y jefes de dependencia recordando la obligación de liquidar los acuerdos negociables dentro del término.</t>
  </si>
  <si>
    <t>Cuadro de control actualizado</t>
  </si>
  <si>
    <t>NO APLICA ACCIÓN DE MEJORAMIENTO.  Mediante oficio 20121050388601 del 30 de julio de 2012, el Señor Ministro remitió al Dr. Juan Carlos Carrero Camacho, Líder Auditoría  de la CGR para el Ministerio de Transporte, Memorando 20121330131733 de 30 de julio del presente año, respuesta a las observaciones que en materia de contratación realizó dicho órgano de control, anexando los correspondientes soportes. Allí se sustentó ampliamente que la información de la Gestión Contractual de la vigencia 2011 reportada al sistema SIRECI y la suministrada al Equipo Auditor es consecuente con el tipo de información requerida y los expedientes contractuales que custodia el Grupo Contratos de la Oficina Asesora de Jurídica.</t>
  </si>
  <si>
    <t xml:space="preserve">Requerir a los supervisores y/o Jefes de Unidades Ejecutoras para que remitan al Grupo Contratos de la Oficina Asesora de Jurídica, todos y cada uno de los documentos contractuales que se generen en desarrollo y liquidación de los acuerdos negociables en forma oportuna, consecuente y debidamente identificada. </t>
  </si>
  <si>
    <t>Subsanar los documentos contractuales con errores de diligenciamiento de los acuerdos negociables 055, 092 y 118 de 2011</t>
  </si>
  <si>
    <t>Solicitar  y reiterar a los supervisores la corrección de las actas con errores de identificación de los contratos 055 y 092 de 2011 y autorización de pago del acuerdo negocial 055 de 2011. Al igual que el envió de las actas de ejecución y terminación faltantes de los contratos 055 y 181 de 2011.</t>
  </si>
  <si>
    <t xml:space="preserve">NO APLICA ACCIÓN DE MEJORAMIENTO
Mediante oficio 20121050388601 del 30 de julio de 2012, el Señor Ministro remitió al Dr. Juan Carlos Carrero Camacho, Líder Auditoria  de la CGR para el Ministerio de Transporte, Memorando 20121330131733 de 30 de julio del presente año, respuesta a las observaciones que en materia de contratación realizó dicho órgano de control, anexando los correspondientes soportes. Allí se sustentó ampliamente que la información de la Gestión Contractual de la vigencia 2011 reportada al sistema SIRECI y la suministrada al Equipo Auditor  es consecuente con el tipo de información requerida y los expedientes contractuales que custodia el Grupo Contratos de la Oficina Asesora Jurídica.
</t>
  </si>
  <si>
    <t xml:space="preserve">La  Resolución 243 de 2011  derogó la Resolución 3569 de 2009 eliminando así el concepto previo del despacho del Ministro. 
A la fecha se evaluaron la totalidad de las solicitudes de autorización de rutas y horarios pendientes.
 Se realizó apertura de concursos públicos para la adjudicación de rutas y horarios </t>
  </si>
  <si>
    <t>A julio de 2012 se encuentran en proceso de elaboración por parte de los departamentos y con asesoría del Ministerio, los tres planes viales regionales. Con comunicación  20125000524741 del 28/09/2012 se aprobó el  Plan Vial del Cesar,  Se  han visitado 11 Departamentos, Ya se cuenta con una versión del PVD de Caquetá, y del Choco se cuenta con la primera versión. Con memorando 20125000666221 del 19/12/2012 se aprobó el Plan vial del Depto. de Guainía. Con memorando 20125000683121 del 31/12/2012 se aprobó el Plan vial del Depto. del Chocó.</t>
  </si>
  <si>
    <t>Mediante resolución 269 del 7 de febrero de 2012 se redefine el grupo como Unidad de Movilidad Urbana Sostenible-UMUS mediante la cual se establece la coordinación sobre los sistemas integrados de transporte masivo SITM y sobre los sistemas estratégicos de transporte publico SETP.</t>
  </si>
  <si>
    <t>Mediante radicado 20123290061941 del 14 de febrero de 2012 se solicitó al Ministerio de Hacienda la base de datos del año 2011 relacionada con el tema sobretasa a la gasolina y los informes mensuales generados a partir de dicha fecha. De igual manera mediante radicado 20123290082681  del 22 de Febrero de 2012 se solicitó al  Ministerio de Hacienda un espacio para llevar a cabo una reunión con el objeto de tratar el tema de sobretasa a la gasolina. Posteriormente mediante radicado 20123210172112 del 6 de Marzo de 2012 se recibe respuesta del Ministerio de Hacienda en relación con la solicitud del día 14 de Febrero de 2012 donde reportan un estimado del recaudo por sobretasa a la gasolina. Sobre esta información el grupo de ingresos y cartera elabora un informe comparativo por departamento que cruza lo reportado por Ministerio de Hacienda y  por el Ministerio de Transporte, el cual sirvió como insumo para la reunión de conciliación realizada entre ambas autoridades.
El grupo de ingresos y cartera reportó el día 2 de agosto de 2012, el cuadro comparativo de FSSG Min Hacienda Vs Min Transporte.</t>
  </si>
  <si>
    <t>Se efectuaron todos los comités de ley durante la vigencia.</t>
  </si>
  <si>
    <t>Según información recibida mediante correo electrónico del 16 de octubre de 2012, con memorando 20115000230513 se presento informe con corte a Septiembre 2011, mediante MT 20115000230503 se presentó informe con corte a noviembre de 2011, mediante MT 20125000055673 se presentó informe con corte a marzo de 2012 y con MT 20125000179233 se presento informe con corte a Junio 30 de 2012</t>
  </si>
  <si>
    <t xml:space="preserve"> Según concepto de la CGR y atendiendo a la excepción establecida en el Numeral 156 "… los deudores de las Entidades del gobierno general que no están asociados a la producción de bienes y prestación de servicios individualizables  no son objeto de provisión. En este caso,  cuando el derecho se extinga por causas diferentes a cualquier forma de pago se afectará directamente el patrimonio."   En consecuencia, en nuestro caso, no se realiza provisión.
De igual manera,  lo dispuesto en el numeral 154, relacionado con el cálculo de la provisión debe corresponder a una evaluación técnica  que permita determinar  la contingencia de pérdida  o riesgo por la eventual insolvencia del deudor, tampoco estamos obligados a elaborar estudios técnicos de solvencia económica a los deudores, por cuanto no nos obliga a realizar provisión para deudas de difícil cobro.
Por otro lado las conciliaciones de cruce de cuentas con las aseguradoras fueron realizados y sus respectivos registros contables fueron elaborados.
</t>
  </si>
  <si>
    <t>Entre los meses de enero y junio de 2012 se han registrado 14 avalúos, que suman a los 20 realizados en el año 2011 para un total de 34.</t>
  </si>
  <si>
    <t>Se cumplió con la Resolución 7036 del 31 de julio de 2012, en su artículo 60.- fijó la vigencia de la autorización del registro inicial.</t>
  </si>
  <si>
    <t>Se expidió la resolución  12379 de 28 dic. 2012</t>
  </si>
  <si>
    <t xml:space="preserve">Mediante oficio 20094000404321 del 8 de Octubre de 2009 se envió el proyecto de Ley “Por la cual se dictan disposiciones para el ejercicio de la función de vigilancia, inspección y control de la Superintendencia de Puertos y Transporte y se establece el régimen sancionatorio”   </t>
  </si>
  <si>
    <t>Con fundamento en las mesas de trabajo realizadas a nivel interno, se tomó la decisión de estructurar un proyecto de reglamentación sobre el tema, expidiéndose, previo el trámite del caso, la Resolución No. 09979 del 9 de octubre de 2012 "Por la cual se incorpora la información de los Talleres de Conversión de Vehículos a Gas Natural Comprimido para uso Vehicular, al Registro Nacional de Personas Naturales y/o Jurídicas creado en el RUNT, que presten servicio al sector del tránsito y se dictan otras disposiciones". Con dicha resolución se da cumplimiento a la meta propuesta en el Plan de Mejoramiento.</t>
  </si>
  <si>
    <t>Las acciones adelantadas fueron:
1. Se realizó la recopilación y verificación  de actos administrativos del extinto INTRA y del Ministerio de Transporte asignando placas de motocicletas.
2. Remisión de oficios en el mes de agosto de 2011 a los directores de Organismos de Tránsito del País, solicitando aclaración sobre la duplicidad de placas, considerando que todos los rangos de placas asignados no fueron efectivamente fabricados y utilizados.
3. Depuración de la información recibida de los organismos de tránsito de la cual se pudo concluir que bien existe duplicidad de placas de motocicletas, no es de la magnitud que en principio se consideraba.
4. Se emitió Circular 2012 420 037 0301 del 23 /07/ 2012  confirmándole a los OTs que para todos los casos de duplicidad de placas que se presenten se debe aplicar el procedimiento establecido en la Resolución 4777 de 2009. Adicionalmente se relacionaron lo rangos de placas de motocicletas identificados a esa fecha por el Ministerio de Transporte.
5. Se expidió la  Circular 2012 420 0488371 del 12/09/2012 señalando  el procedimiento operativo que se debe aplicar en el sistema RUNT para atender los casos de duplicidad de placas.
Con las acciones adelantadas se cumplió con la meta propuesta.
Resolución 10378 de noviembre 1 de 2012. Por la cual se establece un procedimiento para la asignación de rangos de placa por duplicidad, para los vehículos automotores y no automotores registrados en Colombia con rango de placa asignado a otro vehículo y se dictan otras disposiciones.</t>
  </si>
  <si>
    <t>Mediante comunicación 20124010479641 de septiembre 7 de 2012, se remitió a la concesión RUNT el procedimiento para homologación y recertificación de los Web Services y activación de los usuarios, así como el modelo de contrato a establecer.</t>
  </si>
  <si>
    <t>La Dirección de Transporte y Tránsito desarrollo las siguientes acciones:
1. En el año 2011, se estructuró proyecto de reglamentación de CRCs con fundamento en la normatividad vigente.
2. Con la expedición de la Ley 1450 de 2011, se revisó el proyecto de reglamentación estructurado.
3. Se presentó propuesta para incluir dentro del decreto ley Antitrámites. 
4. Se estructuró proyecto de Reglamentación de acuerdo al Decreto 019 de 2012. y mediante memorando 20124200083853 de 17 de mayo de 2012, se remitió proyecto a la Dirección de Transporte y Tránsito con el fin de que se haga la respectiva revisión y se remita el mismo a la Oficina Asesora de Jurídica. El proyecto se encuentra publicado en la página web del ministerio para los comentarios de los ciudadanos.
5. El proyecto se encuentra de igual manera en socialización en mesas de trabajo con los actores públicos y privados (Ministerio de Salud, ONAC y CRCs)
6. Se expidió la Resolución 12336 de Diciembre 28 de 2012, "Por la cual se unifica la normatividad, se establecen las condiciones de habilitación y funcionamiento de los Centros de Reconocimiento de Conductores y se dictan otras disposiciones."</t>
  </si>
  <si>
    <t>Se llevó  a cabo  plan de trabajo  para que cada  Organismo de Transito, Direcciones Territoriales y demás actores  tenga su certificado digital.         Generar una  comunicación Oficial a los OT, DT, Otros Actores para que sea aplicada la validación de correspondencia usuario autenticado Vs certificado digital.       Revisar los perfiles existentes, jerarquización y su procedimiento.   
Desde el aplicativo HQ RUNT se desarrollo e implementó el control de la pertenencia de firma digital con el funcionario previamente autorizado y que registra las solicitudes a partir del mes de mayo de 2012. Este  control se encuentra en operación y es de obligatorio cumplimiento para todos los actores y funcionarios del sistema.</t>
  </si>
  <si>
    <t>Se realizo el diseño e implementación de una solución.</t>
  </si>
  <si>
    <t>Permitir a la Dirección Territorial Cundinamarca la realización oportuna de los trámites de expedición de duplicados de licencia de tránsito, placas, cancelación de matrícula, cambio de motor, pre asignación de placa, rematrícula, traspaso de propiedad por sustitución de importador y de regrabaciones, con el propósito de garantizar el adecuado servicio a los ciudadanos y el cumplimiento de los requisitos legales.</t>
  </si>
  <si>
    <t>La Dirección de Transporte y Tránsito ha desarrollado las siguientes acciones. 1. Realización de mesas de trabajo con Informática y Concesión RUNT con el objetivo de definir acciones orientadas a culminar el proceso de migración de la información de las licencias de conducción al sistema RUNT. 2.  Con fundamento en lo anterior, mediante oficio MT20123070044123 del 13 de marzo de 2012,  se reenvió a la Concesión RUNT copia  de la base de datos de licencias existente en el Ministerio de Transporte hasta el 12 de noviembre de 2009, firmada digitalmente, con el objeto de poder  realizar la depuración de la misma y cargar en el sistema las que todavía no han sido reportadas y migradas por los Organismos de Tránsito. 3. Cierre de migración de la información de licencias de conducción al sistema RUNT, por parte de los Organismos de Tránsito, a partir del 20 de septiembre de 2012.</t>
  </si>
  <si>
    <t>La Concesión RUNT envió documento con el proceso de transición entre la mesa de ayuda actual y la mesa integrada. Y mediante comunicación del mes de febrero de 2012, envió el documento definitivo correspondiente a la implementación de la mesa integral. 
A partir del 28 de enero del año 2012, la concesión Runt implementó el centro integral de servicio en un horario 7 x 24 x 365 con el fin de dar cubrimiento al 100% de la operación, mediante el proveedor Telefónica. Se estructuro una mesa de ayuda centralizada con el fin de aumentar la calidad de servicio en la recepción y atención de requerimientos a los diversos actores que están involucrados con la operación del RUNT, dicha mesa de servicio trabaja de manera segmentada por tipo de Actor, además cuenta con unas matrices de tipificaciones definidas con el fin de estandarizar la solución y el escalamiento de los requerimientos que entran por parte de los usuarios, esto nos permitió mejorar nuestros indicadores de servicio en cuanto a la velocidad de Atención y calidad de servicio para todos los usuarios.</t>
  </si>
  <si>
    <t>El Ministerio esta asignando el personal de las diferentes dependencias, con el fin de que sean capacitados en el manejo de la herramienta Dynamic Data Web, que será la utilizada para la generación de información estadística.
Mediante el oficio No 20124010681381 del 28 de diciembre se solicita a la Concesión RUNT la capacitación a los funcionarios de las diferentes dependencias del Ministerio de Transporte para el próximo 21 de enero de 2013, adicionalmente mediante los siguientes oficios y memorandos se solicita la asignación de dos usuarios de las siguientes dependencias:
20124010664441 a Superintendencia de Transporte
20124010237423 Dirección de Transporte y Transito
20124010237473 Subdirección de Transporte
20124010237463 Subdirección de Transito
20124010237403 Viceministerio de Transporte
20124010237413 Viceministerio de Infraestructura
20124010237443 Oficina de Planeación
20124010237453 Oficina de Regulación Económica
20124010237433 Subdirección Administrativa y Financiera</t>
  </si>
  <si>
    <t>Se realizaron los ajustes y se implementaron las validaciones a partir del mes de enero de 2013.</t>
  </si>
  <si>
    <t>En los meses de enero y marzo de 2012, la Concesión RUNT obtuvo las Certificaciones ISO 9001 e ISO 2701 de los señores de Bureau Veritas, establecidas en el Contrato 033 de 2007. Mediante radicado 20123210314242 del 27 de abril de 2012 la Concesión envió copia de los mencionados certificados.</t>
  </si>
  <si>
    <t>En diferentes reuniones y mesas de trabajo se solicito  a la Concesión  la implementación de mecanismo para implementar la seguridad de la información de los diferentes actores.</t>
  </si>
  <si>
    <t>Implementación de la Resolución 5111 de 2011, la cual establece el nuevo formato para los certificados de la revisión Tecnicomecánica y de emisiones contaminantes, al igual que la impresión y el control de los mismos a través del sistema RUNT nacional  para que el certificado de revisión Tecnicomecánica se pueda expedir de acuerdo a las características reales del vehículo, dejándose la nota sobre la inconsistencia y comunicándola para que se lleva cabo al ajuste.</t>
  </si>
  <si>
    <t>En el mes de noviembre de 2012 se realizó la reposición de los equipos a los  Ots y Dts, los cuales cumplen las especificaciones técnicas establecidas en el contrato.</t>
  </si>
  <si>
    <t>Ya se cuenta con un proyecto de Manual de homologación y conexión de actores del RUNT a la plataforma del sistema de Web Service (SM P 06 - Homologación de proveedores Versión 4), la cual está en proceso de formalización para su puesta en operación en el primer trimestre de 2013.
Se publico proyecto de resolución en la pagina web del Ministerio,  mediante la cual se adopta el manual y se recibieron observaciones de Fenalco y Fasecolda se están revisando para la expedición del acto.</t>
  </si>
  <si>
    <t>El 9 de julio de 2012 mediante radicado No. 2012-401-034561-1 la Supervisión del Contrato y Coordinación del Grupo RUNT solicitó ajustes a la solicitud de incremento de tarifas realizada por la Concesión RUNT con radicado No. 2012-321-034647-2 de 11 de mayo de 2012, por cuanto los periodos incluidos no correspondían a la fechas que se encuentran pendientes de ajuste que corresponden a los periodos de Mayo a Noviembre de 2009, de noviembre de 2010 a abril de 2011 y de mayo de 2011 a abril de 2012.
Mediante Oficio de radicado No. 20124010246153 del 28/12/2012 el Ministerio solicita a la Concesión RUNT aclarar algunas cifras de los ingresos de la Concesión que impiden al Ministerio expedir la respectiva resolución.</t>
  </si>
  <si>
    <t xml:space="preserve">Junto con la asesora Betty Herrera, se redactaron los siguientes proyectos de ley:
1. “POR MEDIO DE LA CUAL SE ADOPTA EL SISTEMA Y EL MÉTODO PARA LA FIJACIÓN DE LAS TARIFAS DE LAS TASAS POR LOS SERVICIOS QUE PRESTA EL MINISTERIO DE TRANSPORTE”. 
2. “POR MEDIO DE LA CUAL SE MODIFICA EL ARTÍCULO 15 DE LA LEY 1005 DE 2006”.
Se elaboro el proyecto de ley que establece el método y el sistema para el cobro de las Tarifas de tramites a cargo del Ministerio de Transporte, se adjunta correo electrónico del envió del proyecto de ley al Ministerio de Hacienda.
Se adjunta archivo de Proyecto de Ley, el cual será presentado cuando inicien las sesiones del congreso de la república en el año 2013.
</t>
  </si>
  <si>
    <t>El Viceministerio de Transporte mediante comunicación 2012410092393 de 19/10/2012  solicitó a los Supervisores de Contratos, el cabal cumplimiento de lo establecido en el Manual de Contratación  y en particular la obligación de remitir oportunamente a la Oficina Jurídica - Grupo de Contratos todas actas, e informes que sobre el desarrollo del contrato se suscriban.</t>
  </si>
  <si>
    <t>La Oficina Jurídica como soporte de esta acción entrega proyecto borrador por la cual se establecen perfiles y honorarios de los contratos de prestación de servicios del Ministerio de Transporte.
Se estructuró proyecto de Resolución, se adjunta documento.</t>
  </si>
  <si>
    <t>Mediante diferentes comunicaciones y periódicamente el Ministerio a través de la Subdirección de Tránsito ha venido solicitándole al RUNT la inactivación de los CRCs que no cumplen con la acreditación.</t>
  </si>
  <si>
    <t>Mediante circular emitida por este Ministerio se reitera la obligación de reportar los cambios de médicos radicado 20124200598021 del 7 de noviembre de 2012</t>
  </si>
  <si>
    <t>Se elaboro el proyecto de ley que establece el método y el sistema para el cobro de las Tarifas de tramites a cargo del Ministerio de Transporte, se adjunta correo electrónico del envió del proyecto de ley al Ministerio de Hacienda.
Se adjunta archivo de Proyecto de Ley, el cual será presentado cuando inicien las sesiones del congreso de la república en el año 2013.</t>
  </si>
  <si>
    <t>Mediante  oficio remitido a la Superintendencia de puertos y transporte se le solicita la visita a todos los organismos de transito del país, Radicado 20124200570071</t>
  </si>
  <si>
    <t>Se expidió la  circular 20124100632161 de 28/11/2012 mediante la cual el Ministerio adopta  medidas para culminar la migración de información del Registro Nacional Automotor, para corregir los errores de digitación den el registro y con ello mejorar la calidad de los datos y habilitar la consulta al registro a los ciudadanos y actores del sistema.
Se estableció el procedimiento para la actualización de la pagina web documento anexo. 
Adicionalmente se anexa el cuadro "Informe consolidado de actualizaciones en la página web de RUNT (Semestre 1 de 2012)" donde se establece los cambios efectuados a la pagina web del RUNT
Así mismo se tienen el informe del trafico mensual desde mayo a octubre 2012. 
Se elaboró un Plan de ajustes y actualizaciones de funcionalidades para los años 2012 y 2013. En el 2012 se desarrollaron algunas y otras están agendadas para el 2013.</t>
  </si>
  <si>
    <t>Mediante comunicación Rad. 20122100673861 del 24/12/2012 dirigido a Transcaribe se dio instructivo sobre lineamientos de contratación.</t>
  </si>
  <si>
    <t>Mediante comunicación Rad. 20122100673861 del 24/12/2012 dirigido a Transcaribe se dio instructivo sobre lineamientos de contratación. Adicionalmente el ente gestor envió a la Unidad el acta de liquidación del contrato TCLPI 001 del contrato Consorcio Cartagena 2010.</t>
  </si>
  <si>
    <t>Evitar el desarrollo de contratos sin el lleno de los requisitos y lograr que las interventorías adelanten sus actividades  oportunamente</t>
  </si>
  <si>
    <t>El manual de funciones se actualiza mediante las siguientes resoluciones 4694 del 29/09/2009, resolución 261 del 31/01/2011 y resolución 3381 del 31/05/2012</t>
  </si>
  <si>
    <t>La Dirección de Transporte y Tránsito desarrollo las siguientes acciones:
1. En el año 2011, se estructuró proyecto de reglamentación de CRCs con fundamento en la normatividad vigente.
2. Con la expedición de la Ley 1450 de 2011, se revisó el proyecto de reglamentación estructurado.
3. Se presentó propuesta para incluir dentro del decreto ley Antitrámites. 
2. Se estructuró proyecto de Reglamentación de acuerdo al Decreto 019 de 2012. y mediante memorando 20124200083853 de 17 de mayo de 2012, se remitió proyecto a la Dirección de Transporte y Tránsito con el fin de que se haga la respectiva revisión y se remita el mismo a la Oficina Asesora de Jurídica. El proyecto se encuentra publicado en la página web del ministerio para los comentarios de los ciudadanos.
3. El proyecto se encuentra de igual manera en socialización en mesas de trabajo con los actores públicos y privados (Ministerio de Salud, ONAC y CRCs)
4. Se expidió la Resolución 12336 de Diciembre 28 de 2012, "Por la cual se unifica la normatividad, se establecen las condiciones de habilitación y funcionamiento de los Centros de Reconocimiento de Conductores y se dictan otras disposiciones."</t>
  </si>
  <si>
    <t>El sistema HQ-RUNT está desarrollado para operar bajo otros navegadores homologados diferentes a Internet Explorer,  pero por controles de seguridad e integración de dispositivos biométricos que hacen parte del kit de seguridad, el componente implementado por los proveedores está bajo una DLL que recomienda utilizar internet Explorer, lo anterior asegura que el componente opere bajo controles específicos y una plataforma única, con el fin de evitar vulnerabilidades que de otra forma, no sería posible cumplir al tener múltiples códigos, servicios y arquitecturas disponibles para que los dispositivos operen bajo multiplataformas.</t>
  </si>
  <si>
    <t>Continuar con el seguimiento a los planes de adquisición y POA de los proyectos  SITM por parte de UMUS</t>
  </si>
  <si>
    <t xml:space="preserve">1. Se encuentra documentada la política de seguridad informática actualizada. http://www.mintransporte.gov.co/mintra/publicaciones.php?id=2567
2. Mapa de riesgos actualizado el cual se podrá consultar en el nuevo aplicativo del sistema de gestión de calidad.
</t>
  </si>
  <si>
    <t>Durante el cuarto trimestre de 2012 se efectuó seguimiento a los contratos sin liquidar enviando memorando a los interventores.</t>
  </si>
  <si>
    <t xml:space="preserve">Mediante acta de posesión 00131 del 01/11/2012 se nombró al señor Jorge Daniel Otero Luna en la Dirección Territorial Córdoba. Mediante acta de posesión 00155 del 12/12/2012 se nombró a la señora Ethel Alejandra Fonseca Fonseca en el Grupo de Defensa Judicial de la Oficina Asesora Jurídica.  Mediante acta de posesión 00006 del 08/01/2013 se nombró al  señor  Héctor Liborio Vásquez Ramirez  en el Grupo de Defensa Judicial de la Oficina Asesora Jurídica. </t>
  </si>
  <si>
    <t>El 28 de febrero de 2011 se registra el comprobante de ingresos No. 117 por valor de $53.507.800 con el concepto de "reversión del comprobante de egreso 10771 del 31 de dic. 2010 por doble registro contable".   Igualmente se realizó el comprobante de egreso No. 658 de feb. 28 de 2011 por concepto de registro del recaudo de especies venales del 26 de octubre de 2010 por valor de $169.472.350.  Con lo anterior se corrigen las observaciones realizadas por la CGR.</t>
  </si>
  <si>
    <t>Se realizó revisión y ajuste al plan de adquisiciones, quedando un monto de $185 millones de recurso nación y un valor de $1500 millones de recursos Banco Mundial. No obstante el reajuste presupuestal efectuado, la ejecución presupuestal no será satisfactoria, por cuanto el tiempo que queda no es suficiente para realzar la contratación.</t>
  </si>
  <si>
    <t>Se realizaron los contratos para las consultorías del programa con recursos nación, incluyendo vigencias futuras, con lo cual se ajusta la forma de pago y plazo y de los contratos</t>
  </si>
  <si>
    <t>Se realizaron los contratos para las consultorías del programa con recursos nación, incluyendo vigencias futuras, con lo cual se ajusta la forma de pago y plazo y de los contratos.</t>
  </si>
  <si>
    <t>En reunión realizada el día 19/12/2012 se citaron a los entes gestores y se brindó capacitación y análisis a la nueva batería de indicadores y resolución que los sustenta.</t>
  </si>
  <si>
    <t>El manual financiero quedó actualizado con fecha 20/12/2012 y se socializó a los entes gestores mediante correo del 20/12/2012.</t>
  </si>
  <si>
    <t>Se incluyo en los informes enviados el pie de página y los índices para la conversión de valores.</t>
  </si>
  <si>
    <t>Se elaboró la orden 161 del 24 de agosto de 2012 mediante la cual se realizo mantenimiento del software contable como base para ajustar los saldos de las cuentas.</t>
  </si>
  <si>
    <r>
      <rPr>
        <u/>
        <sz val="9.5"/>
        <rFont val="Arial"/>
        <family val="2"/>
      </rPr>
      <t>Hallazgo No. 2 Deficientes herramientas en TIC´s para la gestión del Grupo de Reposición Integral de Vehículos.  (Administrativo)</t>
    </r>
    <r>
      <rPr>
        <sz val="9.5"/>
        <rFont val="Arial"/>
        <family val="2"/>
      </rPr>
      <t xml:space="preserve">.
El grupo  de Informática desarrolló en 2008 un aplicativo para el manejo de la información asociada al proceso de desintegración integral de vehículos de carga, conformado por tres módulos: Chatarrización, pólizas y reconocimiento económico; de los cuales, este último no fue utilizado. Posteriormente al proceso de digitación del archivo físico desde 2006, se detectaron errores  en los datos y la  funcionalidad del aplicativo, que adicionalmente no soportaba los cambios de normatividad expedida en 2010, por ello el aplicativo se dejó de usar.
En relación con el Reconocimiento Económico, posteriormente la firma Quiron software implementó el Sistema de Información para el Seguimiento y Control del Proceso de Desintegración, que además de soportar las diferentes etapas del proceso de reconocimiento económico, permite al propietario hacer el seguimiento vía web del estado del trámite y al Grupo de Pagaduría, registrar los pagos efectuados por el Ministerio. En el año 2011, se presentaron errores en la funcionalidad para la generación de las resoluciones de pago, ocasionando alto represamiento de solicitudes por atender.  
Actualmente,  el procesamiento y control  de la información correspondiente a reposición y pólizas se realiza manualmente con el apoyo de herramientas ofimáticas conjuntamente con el software de gestión documental Orfeo, que a partir de 2011 realiza con limitaciones la funcionalidad de radicación masiva. Esta funcionalidad permite generar las aprobaciones de pólizas, requerimientos de documentos y certificados de cumplimiento, a partir de la combinación de información registrada en un formato Excel y la correspondiente plantilla diseñada en formato Word. 
La información correspondiente al Estado de Trámites - Expedición Certificación de Cumplimiento – Chatarrización para años anteriores al 2012, se publica en el portal institucional del Ministerio, con una presentación que dificulta la comprensión por parte del ciudadano debido a la cantidad de columnas de la hoja de cálculo, los colores usados en las fuentes, la ausencia de títulos y la cantidad de hojas por archivo. </t>
    </r>
  </si>
  <si>
    <t>1. Se generó dentro del plan estratégico TI un inventario de los sistemas de información.
2. Se actualizó y divulgó la política de seguridad informática incorporando los nuevos componentes y modelos tecnológica en la intranet http://www.mintransporte.gov.co/mintra/publicaciones.php?id=2567.
3. Documento "Metodologia de Desarrollo de Software".</t>
  </si>
  <si>
    <t>Se envió comunicación a la Oficina de control interno mediante memorando 20123200201103 del 31 de octubre de 2012 de acuerdo al concepto emitido por le Ministerio de hacienda para que se cerrara el hallazgo. 
Es de alarar que la señora Ministra de Transporte mediante MT 20133200005021 del 11/01/2013, ofició al Dr. Nelson Izáciga León Contralor Delegado Sector Infraestructura de la CGR donde solicita de manera respetuosa la eliminación de este hallazgo, en razón a la respuesta dada por el Ministerio de Hacienda y Crédito Público.</t>
  </si>
  <si>
    <t>No se hace la actividad dado el concepto del Ministerio de Hacienda. 
Es de alarar que la señora Ministra de Transporte mediante MT 20133200005021 del 11/01/2013, ofició al Dr. Nelson Izáciga León Contralor Delegado Sector Infraestructura de la CGR donde solicita de manera respetuosa la eliminación de este hallazgo, en razón a la respuesta dada por el Ministerio de Hacienda y Crédito Público.</t>
  </si>
  <si>
    <t xml:space="preserve">Con radicado 20131340016351 del 22/01/2013 y oficio 20131340015301 del 21/01/2013 se envió  sustento jurídico a la Contraloría. </t>
  </si>
  <si>
    <t>CUMPLIDA</t>
  </si>
  <si>
    <t>VENCIDA</t>
  </si>
  <si>
    <t>EN TERMINO</t>
  </si>
  <si>
    <t>TOTAL</t>
  </si>
  <si>
    <t>Estado del Hallazgo</t>
  </si>
  <si>
    <t>VISITA ESPECIAL  2009 PROYECTO RUNT</t>
  </si>
  <si>
    <t>RUNT 2009</t>
  </si>
  <si>
    <t>RUNT 2010</t>
  </si>
  <si>
    <t>RUNT 2011</t>
  </si>
  <si>
    <t>INFORME PRESENTADO A LA CONTRALORIA GENERAL DE LA REPUBLICA</t>
  </si>
  <si>
    <t>De acuerdo al correo del 19/02/2013 se envió el cuadro de la programación de las visitas las cuales ya se están realizando.</t>
  </si>
  <si>
    <t>AUDITORIA SECTORIAL SEGURIDAD VIAL</t>
  </si>
  <si>
    <t>1-Disciplinario. Uso del estudio de Consultoría
El aplicativo SIGSEVIAL, parte de los productos del contrato de 2009 con la U. Javeriana, no ha cumplido con el objetivo de ser parte de la implementación del Observatorio de Movilidad y Seguridad Vial</t>
  </si>
  <si>
    <t>Deficiente gestión del Ministerio tanto en el desarrollo de la consultoría como en la implementación de los productos obtenidos a tal punto que no se vislumbra el use correspondiente del  prototipo recibido, desatendiendo presuntamente los artículos 
4 y 26 de la Ley 80 de 1993 y el artículo 3° de la Ley 610 de 2000.</t>
  </si>
  <si>
    <t xml:space="preserve">2- Disciplinario. Implementación del Plan Nacional de Seguridad Vial- Convenio 175 de 2011
El MT y FONADE suscribieron un convenio administrativo, el cuál presuntamente incumple lo expuesto en el literal c) del numeral 4) del Articulo Segundo de la Ley 1150 de 2007 "Contratos interadministrativos, siempre que las obligaciones derivadas del mismo tengan relación directa con el objeto de la entidad ejecutora señalado en la Ley o en sus reglamentos". </t>
  </si>
  <si>
    <t>El Ministerio  presuntamente realizo un convenio para comprometer los recursos del presupuesto del 2011, por cuanto para la fecha en que se suscribió el convenio estaba a 4 días de expirar la vigencia de los mismos, con  lo cual se desdibuja el  objeto de  los convenios  interadministrativos que consiste en Ya cooperación para alcanzar los fines del estado.</t>
  </si>
  <si>
    <t xml:space="preserve">3- Administrativo. Implementación del Observatorio Nacional de Seguridad Vial.
El plazo inicial del convenio MT-FONADE se venció el 31 de diciembre de 2012, sin que se haya dado Ya implementación del Observatorio Nacional de Seguridad Vial, situación que afecta Ya puesta en marcha del Plan Nacional de Seguridad Vial </t>
  </si>
  <si>
    <t>Deficiente gestión del Ministerio para cumplir un objetivo que se pretendía desde el 2004</t>
  </si>
  <si>
    <t>4- Administrativo. Operadores de SITM, SETP, SITP. Convenio 175 de 2011.
El convenio MT-FONADE contempla: "realizar estudios  sobre  accidentalidad (puntos  negros), actores vulnerables y condiciones de trabajo de los operadores de transporte masivo (sistemas integrados de transporte masivo SITM, sistemas integrados de transporte público SITP y sistemas estratégicos de transporte público SETP" sin embargo 8 de las 10 ciudades escogidas no permiten el estudio y hay esfuerzos llevados por UMUS que no están articulados</t>
  </si>
  <si>
    <t>No existe articulación entre las diferentes áreas del Ministerio que desarrollan proyectos con estos sistemas de transporte (SETP-SITM-SITP)</t>
  </si>
  <si>
    <t>5- Disciplinario. Debilidades en Estudios Previos Convenio 181 de 2011.
Se suscribió el convenio MT-COLCIENCIAS sin haberse realizado Ya etapa de conceptualización (mapa conceptual) del sistema CICTT, con las entidades y sus funcionalidades estratégicas sistemas) y Ya información a  compartir con el fin de poder definir las dimensiones y el diseño del sistema (plataforma, elementos y aplicativos).</t>
  </si>
  <si>
    <t>El  Ministerio   de  Transporte  celebró   un   Convenio   Interadministrativo encontrándose que la estructuración de este convenio se realizó ad portas de vencer la vigencia fiscal 2011</t>
  </si>
  <si>
    <t>6- Administrativo. Perfil del contratista de prestación de Servicios. 
El Ministerio de Transporte suscribió un contrato de prestación de servicios para el acompañamiento, diseño, desarrollo y seguimiento de los Sistemas Inteligentes de Transporte, en el marco del convenio 181 de 2011 suscrito con COLCIENCIAS. Sin embargo el perfil requerido presuntamente no es el idóneo para el servicio contratado</t>
  </si>
  <si>
    <t>Deficiente gestión del Ministerio en la creación del perfil para este servicio por cuanto no se requirió conocimiento o experiencia en desarrollo o implementación de sistemas inteligentes o conocimiento del sector transporte</t>
  </si>
  <si>
    <t>7- Administrativo. Definición del valor del contrato.
En los contratos de prestación de servicios por contratación directa no se observa un estudio tendiente a determinar el valor del contrato (honorarios) de acuerdo a la formación profesional y experiencia del contratista, por cuanto existen diferencias en los valores asignados para contratistas donde se solicita similar experiencia</t>
  </si>
  <si>
    <t>El  Ministerio no cuenta con parámetros o un criterio unificado para  definir el valor de los honorarios de los contratos de prestación de servicios.</t>
  </si>
  <si>
    <t>8- Administrativo. Estrategia de Integración en proyectos de tecnologías de información y comunicación TI.
Los contratos desarrollados a través del convenio de FONADE y COLCIENCIAS se definen estrategias y nuevos diseños e implementaciones de bases  de  datos,  plataformas  tecnológicas,  portales,  sistemas  inteligentes y sistemas de información sin que se encuentren articulados entre si, ni con otros proyectos en curso o infraestructura tecnológica existente en el Ministerio de Transporte</t>
  </si>
  <si>
    <t>No existe articulación entre las diferentes áreas del Ministerio que desarrollan proyectos o estrategias de implementaciones tecnológicas</t>
  </si>
  <si>
    <t>9- Administrativo. Oficina de Sistemas y Políticas de Tecnologías de la Información.
La  pertinencia  del  grupo  de  informática  en  el  Ministerio  de Transporte con los proyectos de tecnología de Ya información relacionados con Ya seguridad vial se reduce netamente al cumplimiento del protocolo para adelantar los procesos de contratación, sin que se observe su participación en la etapa precontractual, de determinación de necesidades, de análisis de riesgos y de estructuración técnica.
No hay transferencia de conocimiento de los profesionales que participan en el diseño y ejecución de los proyectos de tecnologías.</t>
  </si>
  <si>
    <t>El Ministerio de Transporte no ha establecido políticas, procedimientos y guías de manera formal dentro del Sistema de Gestión de Calidad, tendientes a estructurar los procesos de planeación que tienen lugar en las  diversas  dependencias  y  áreas  de  Ya   Entidad   para  el  desarrollo  e implementación de proyectos que involucren Tecnologías de la Información y las Comunicaciones — TIC's y sin que  se vincule efectivamente al personal de informática de Ya Entidad para que participe activamente en el proceso</t>
  </si>
  <si>
    <t xml:space="preserve">10- Disciplinario. Proyecto Sistema Integrado de Información Sector Transporte- SIIT
Desde 2010 a la fecha, el Sistema Integrado de Información de Sector Transporte — SIIT no ha cumplido con el propósito con el cual fue adquirido, y definido en el documento de estudios previos como " .. la herramienta básica para la toma de decisiones y generación  de políticas  sobre  el transporte  en  Colombia.  Este desarrollo en el Ministerio involucra todas las entidades del sector, los modos de transporte". </t>
  </si>
  <si>
    <t>Deficiencias  en  la  estructuración  del  esquema  operacional, administrativo y estratégico del proyecto por parte del Ministerio de Transporte, conllevando a que no se haya hecho uso eficiente de los recursos adquiridos e incluso  no  puedan  ser  utilizados actualmente.</t>
  </si>
  <si>
    <t xml:space="preserve">11- Administrativo. Obligación de Registrar Información de comparendos en RUNT y SIMIT.
La Federación Colombiana de Municipios realiza un cobro pecuniario del  10% del valor de las infracciones de tránsito efectivamente cobradas para sostenimiento del SIMIT; por su parte El RUNT, cobra al usuario derechos de registro para financiar su funcionamiento. Dado que el modulo RNITT (Registro Nacional de Infracciones de Tránsito y Transporte) del RUNT se encuentra en etapa de preproducción, aún no se ha definido cual será el modelo de financiación. </t>
  </si>
  <si>
    <t>La existencia de SIMIT y RNITT para un mismo registro</t>
  </si>
  <si>
    <t>12- Administrativo. Transferencia de Conocimiento
En el Ministerio de Transporte no se ha efectuado Ya transferencia de conocimiento de los profesionales que participan en el diseño y ejecución de los proyectos</t>
  </si>
  <si>
    <t>La participación en el diseño y ejecución de proyectos se ha suscitado principalmente en cabeza del personal vinculado por prestación  de servicios que  el de planta.
Carencia de políticas institucionales que regulen la materia, por deficiencia en los controles establecidos y por carencia de registros del personal que ha recibido capacitación y la conformación de una base de conocimiento en los proyectos</t>
  </si>
  <si>
    <t>13- Administrativo. seguimiento al control de rangos y especies venales. 
La gestión que pueda realizarse con la asignación de especies venales ha generado información reportada de manera tardía que no permite tener una perspectiva real de la accidentalidad a nivel Nacional en un momento determinado.</t>
  </si>
  <si>
    <t>Deficiencia  en  el  diseño  del  control  y  el seguimiento realizado por el MT a la asignación de especies venales y reporte de información,  generando que el propósito con el cual fue concebido no se cumpla.</t>
  </si>
  <si>
    <t>14- Administrativo. Proyectos Misionales y Dependencias Misionales
El Ministerio de Transporte ha efectuado proyectos del orden misional sin Ya participación de las áreas o dependencias a las cuales prestará beneficio o que se encuentran íntegramente relacionadas con su ejecución</t>
  </si>
  <si>
    <t>Deficiencias en los procesos de planeación de los proyectos, la estructuración de los mismos y los métodos de seguimiento en la implementación y Ya carencia de participación y acompañamiento por parte de las áreas competentes</t>
  </si>
  <si>
    <t>15- Administrativo. Principio de colaboración y coordinación entre Entidades del sector público.
En materia de prevención y seguridad vial la labor de coordinación ha  sido  mínima  por  parte  del  Ministerio  de Transporte</t>
  </si>
  <si>
    <t>Deficiencias en la coordinación o integración entre entidades como el Ministerio de Transporte y sus entidades adscritas, la Dirección de Tránsito y Transporte de la Policía Nacional, el Instituto de Medicina Legal, los Organismos de Tránsito, el Departamento Administrativo Nacional de Estadística, el Ministerio de Salud y el Ministerio de Educación, entre otras</t>
  </si>
  <si>
    <t>16- Fiscal y Disciplinario. Comisiones pagadas sin recibir el observatorio de seguridad vial.
Incumplimiento  de  la  clausula  por  parte  de FONADE al MT, que conllevaría a un sobrecosto del contrato, teniendo en cuenta que se cancelaron $ 68,8 millones por concepto de comisión a FONADE de un producto que no se entrego (ONSV)</t>
  </si>
  <si>
    <t xml:space="preserve">El Contrato 175 de Gerencia se firmo el 26 de diciembre de 2011, con
anterioridad a Ya firma del Decreto Ley 19 expedido en el año 2012 que en su
articulo 228 modificó la conformación de nuevas plantas de personal de las entidades públicas. A junio 30 de 2012 FONADE no realiza ninguna actuación para dar cumplimiento a lo estipulado en dicho decreto.
</t>
  </si>
  <si>
    <t>17- Fiscal y Disciplinario. Gastos Administrativos de la Corporación Fondo de Prevención Vial
No se evidencia facultad legal alguna que permitiera la constitución de la Corporación Fondo de Prevención Vial con los recursos del 3% del SOAT, por tanto no habría lugar a incurrir en una serie de gastos administrativos de la CFPV, que para el periodo comprendido entre las vigencias 2010 a 2012 ascienden a $8.931,5  millones</t>
  </si>
  <si>
    <t>Creación de la Corporación a través de documentos expedidos de manera irregular</t>
  </si>
  <si>
    <t>18- Fiscal y Disciplinario. Convenio de Cooperación OIM
Se estableció que el día 31  de mayo de 2010,  se suscribió el Convenio de Cooperación  No.  DDR — 316,  entre  la  Organización  Internacional  para  las Migraciones  — OIM y la Corporación Civil para la administración del Fondo de Prevención Vial   por valor de $1.500 millones, aportados en su totalidad por la Corporación, sin termino de ejecución de los recursos.</t>
  </si>
  <si>
    <t>La realización de este convenio se encuentra contrario a la destinación que por la Ley 100 de 1993 - Articulo 244 y Decreto 3990 de 2007 -Articulo 9, que estableció la inversión de los recursos del 3% del SOAT</t>
  </si>
  <si>
    <t>19- Fiscal y Disciplinario. Convenio de actividades académicas
El convenio marco de cooperación científica y tecnológica, suscrito entre la CFPV y la Universidad de los Andes,  se observó en la  clausula séptima como valor del convenio: "El presente Convenio Marco no obligue a LA UNIVERSIDAD ni a LA CORPORACION FPV a Proveer Fondos ni otros recursos propios o ajenos, a menos que así se establezca por escrito en  convenios específicos..." .; no estipula un valor de inversión a desarrollar a través de los convenios específicos</t>
  </si>
  <si>
    <t>Indebida planificación y gestión de los recursos a ejecutar a través de los convenios específicos, dado que los objetos de estos, no desarrollan en lo dispuesto en el Articulo 9 del Decreto 3990 de 2007 reglamentario  del  Articulo  244  de  la  Ley  100  de  1993,  relacionado  con  la destinación especifica de los recursos y la coordinaci6n que debe existir entre las entidades, permitiendo así el desarrollo objeto de la destinación del 3% del SOAT</t>
  </si>
  <si>
    <t>20- Fiscal y Disciplinario. Convenios Policía Nacional
Verificados los convenios realizados entre la CFPV y la Policía Nacional,  en los cuales, el Fondo de Prevención Vial realiza aportes, se encuentra que en estos Convenios, no se desarrolla realmente una campaña en concreto sino actividades propias de la Direcci6n de Tránsito y Transporte de la Policía Nacional.</t>
  </si>
  <si>
    <t xml:space="preserve"> no se está atendiendo lo establecido en el Articulo 9 del Decreto 3990 de 2007. </t>
  </si>
  <si>
    <t>21- Fiscal y Disciplinario. Congresos de capacitación IRF
Analizado el convenio cuyo objeto es el apoyo para la realización del Ill congreso latinoamericano de  IRF (International  Road  Federación),  se  encuentra que  la inversión de los recursos fue destinado al pago del lugar del evento y la fotografía, por valor de USD $18.000 equivalente a $33.1 millones; actividades que no forman parte de una campaña de prevención</t>
  </si>
  <si>
    <t>22- Fiscal y Disciplinario. Apoyo Jurídico a la corporación y al Ministerio de Transporte en normas de tránsito y transporte
La CFPV suscribió tres contratos de consultoría, con el objeto de brindar soporte en los temas jurídicos que gestione o desarrolle el Viceministerio de Transporte, seguimiento en los debates del proyecto de Ley de reforma al Código Nacional de Transito, acompañamiento permanente a procesos de regulación en materia de transito  y transporte,  capacitación  en  temas  legales  para  las  autoridades  y audiencias de interés y la asesoría jurídica para los organismos de transito.</t>
  </si>
  <si>
    <t>no era dable que la Corporación invirtiera recursos en funciones que están expresas en Ya norma para ser ejecutadas por el Ministerio de Transporte</t>
  </si>
  <si>
    <t>23- Fiscal y Disciplinario. estudios para generación de políticas de modos de transporte
La CFPV viene apoyando al Ministerio de Transporte en su labor de generaci6n de política, por medio de la suscripción de contratos, cuyos objetos se refieren a realizar estudios que permitan conocer las características de la prestación del servicio  de  transporte  publico en  motocicletas en  términos de su estructura económica, al igual que las características y equipo de los mismos, y factores que promueven o facilitan el mototaxismo, entre otros. También para analizar los incentivos y costos de adquisición, operación, mantenimiento de la motocicleta en Colombia y sus implicaciones en la formulación de una política de seguridad vial para los motociclistas.</t>
  </si>
  <si>
    <t>No seria viable a Ya Corporación la suscripci6n de estos contratos; dado que es el Ministerio de Transporte, el responsable de cumplir con la función dada en la Ley, tanto para realizar estudios necesarios para reglamentar la política de seguridad vial de motocicletas en Colombia coma para implementarla</t>
  </si>
  <si>
    <t xml:space="preserve">24- Fiscal y Disciplinario. Contratos de consultoría para usos de cascos
La CFPV suscribió tres contratos de consultoría para conocer que saben los usuarios sobre el uso de cascos; el tipo de cascos que se consigue en el mercado colombiano, marcas, referencias, precios, canales de comercialización y la realización de un estudio técnico sobre la oferta de cascos de motocicletas en Colombia y la evaluación mediante prueba de laboratorio de una muestra de cascos. </t>
  </si>
  <si>
    <t>25- Fiscal y Disciplinario. Registro Nacional de Accidentes de Tránsito - RNAT
La CFPV, suscribió cuatro contratos 54,  con el objeto de realizar el cargue histórico de la información proveniente del Instituto Nacional de Medicina Legal, brindar soporte técnico para hacer modificaciones funcionales que mejoren el desempeño de la aplicación RNAT 2011, administrar Ya maquina virtual que aloja el aplicativo y atender presencial, telefónicamente y/o virtualmente a los usuarios finales del RNAT 2011. Es importante aclarar, que la operaci6n de este registro, estaba prevista dentro del contrato de concesión del RUNT, para Ya fecha de Ya suscripción del contrato No. 20 de 2011</t>
  </si>
  <si>
    <t>Los objetos de estos contratos corresponden a una obligación prevista dentro del contrato de concesión del RUNT y además, no guardan concordancia con lo establecido en el Articulo 244 de la Ley 100 de 1993</t>
  </si>
  <si>
    <t>26- Fiscal y Disciplinario. Indicadores para empresas y SITM
La destinaci6n que le dio la Ley a los recursos del  3% del SOAT es especifica, se observa que la CFPV suscribió contratos en las vigencias 2010 y 2012 por $293.4 millones, para definir y aplicar un sistema de indicadores en seguridad vial que permita contrastar las condiciones actuales de operaci6n de las empresas y del SITM.</t>
  </si>
  <si>
    <t>Tales contratos no se enmarcan en lo establecido en la Ley</t>
  </si>
  <si>
    <t xml:space="preserve">27- Fiscal y Disciplinario. Proyecto IRAP
La Corporaci6n Civil para la Administraci6n del Fondo de Prevención Vial firma un convenio de cooperación y asistencia técnica con el IRAP (International Road Assessment Programe) con el objeto de dar aplicación a la Metodología de Evaluación de Ya Seguridad Vial desarrollada por dicho organismo, la cual permitirá calificar aproximadamente once mil quinientos kilómetros (11.500 km) de la Red Vial Nacional y así poder formular las propuestas de mejora para Ya infraestructura. </t>
  </si>
  <si>
    <t>Dadas las funciones que le otorg6 la Ley al Ministerio de Transporte, a la ANI y al INVIAS, es a estas entidades y no a la CFPV hacer este tipo de estudios</t>
  </si>
  <si>
    <t>28- Fiscal y Disciplinario. Compilación de normas de tránsito y transporte
La CFPV suscribió cinco contratos  para la elaboración de dos documentos físicos que compile las Leyes, Decretos y Resoluciones vigentes del tránsito y transporte y su posterior edici6n. Además, contrato en la vigencia 2012, Ya actualización del Régimen Jurídico de Tránsito, incluyendo la compilación de las Leyes decretos resoluciones conceptos y jurisprudencia</t>
  </si>
  <si>
    <t>Dadas las funciones que la Ley le otorg6 al Ministerio de Transporte por ser este el ente rector y generador de política, no le correspondía a la CFPV Ya elaboración y edición de estos documentos; adem  || as, es importante mencionar que siendo el Ministerio quien formula las políticas en materia de transporte y tránsito, esta normatividad se encuentra en las diferentes dependencias, en caso de requerirse su consulta.</t>
  </si>
  <si>
    <t xml:space="preserve">29- Fiscal y Disciplinario. Auditorias de seguridad vial
De la revisión efectuada a la relación de la contratación suscrita por la CFPV, en las vigencias 2010 a 2012, se observ6 que se firmaron dieciocho contratos para auditorías de seguridad vial, de los cuales se evaluaron en detalle dos de ellos. La totalidad de Ya contratación por este concepto asciende a $880,1 millones. </t>
  </si>
  <si>
    <t xml:space="preserve">la función especifica asignada a entidades adscritas al  Ministerio de Transporte, referente a la facultad que tiene de adelantar las investigaciones, estudios y supervisar la ejecución de las obras de su competencia, se determina  que es labor de estas y no de  la  CFPV asumir este tipo de contratación dadas las funciones especificas asignadas a esta por el Decreto 3990 de 2007. </t>
  </si>
  <si>
    <t xml:space="preserve">30- Fiscal y Disciplinario. Contratos para la elaboración del Plan Nacional de Seguridad Vial
El CFPV suscribió el contrato No.05 de 2010 y sus otrosíes, por $174 millones, cuyo objeto fue "asesorar a la CFPV para brindar apoyo al MT en el desarrollo y formulación de la política pública nacional de seguridad vial 2011-2015". Además, con el otrosí No. 1 se amplia el objeto para apoyar Ya realización de una consulta virtual y unas mesas de trabajo con expertos actores estratégicos y Ya elaboración de un manual para la formulación de planes de seguridad vial. </t>
  </si>
  <si>
    <t xml:space="preserve">En consecuencia y dado lo estipulado en el parágrafo  1° del articulo 4° de Ya Ley 769 de 2002 se establece que el Ministerio de Transporte deberá elaborar un Plan Nacional de Seguridad Vial para disminuir Ya accidentalidad en el pals; no era competencia del CFPV </t>
  </si>
  <si>
    <t xml:space="preserve">31- Fiscal y Disciplinario. Contratos de manuales y guías
En las vigencias 2010 a  2012, Ya CFPV suscribió ocho contratos, cuyos objetos fueron  para elaboración de documentos técnicos para seguridad en el disertó y construcci6n  en  infraestructura  vial,  entre  ellos  se  encuentran  manuales de señalización vial, de diseño Geométrica, de obras de drenaje y guías técnicas para zonas laterales, sistemas de contención vehicular, para aplicación de auditoria de seguridad vial y para prácticas de ciclo-infraestructura entre otros. </t>
  </si>
  <si>
    <t xml:space="preserve">Dado las funciones especificas en el decreto en mención, se determine que la suscripción de estos contratos, no era responsabilidad de la CFPV sino que es Ministerio competente para la determinación de la regulación técnica en materia de transporte y tránsito y para el caso del manual de diseños, le corresponde al Instituto Nacional de Vías — INVIAS-.  </t>
  </si>
  <si>
    <t xml:space="preserve">32-Fiscal y Disciplinario. Capacitación en habilidades de conducción
La CFPV suscribió convenio con Incolmotos Yamaha S.A., por $81.2 millones, con el objeto de aunar esfuerzos entre las partes para definir y regular as relaciones de cooperaci6n internacional dirigidas hacia el desarrollo de acciones pedag6gicas que fortalezcan la habilidades para la conducción segura de motocicleta; el cual no correspondería a la destinación prevista para los recursos del Fondo de Prevención Vial. </t>
  </si>
  <si>
    <t>Desarrollo de actividades que no se ajustan a las funciones y el que hacer con los recursos del Fondo de Prevención Vial, según normas</t>
  </si>
  <si>
    <t>33-Fiscal y Disciplinario. Ordenes de Trabajo para costear el alojamiento, alimentación y transporte para la Policía Nacional 
El 3% de lo recaudado del SOAT se debe destinar a  campañas de prevención vial nacional. Se encontró que la CFPV celebro contrataciones para alimentación y transporte de personal del grupo UNIR de la DITRA y para el ESEVI cuando la DITRA tiene destinados gastos de desplazamiento para sus funcionarios y adicionalmente el grupo UNIR no tiene funciones de Seguridad Vial.</t>
  </si>
  <si>
    <t>La DITRA tiene asignados rubros para viáticos y gastos de viaje al interior, para el personal adscrito a la DITRA, que sale en comisión a los diferentes departamentos a apoyar los planes de tránsito y seguridad vial en temporadas especiales; al igual que asigna recursos para remesar a los Departamentos y Metropolitanas de Policía para atender los gastos de viáticos del personal de Tránsito y Transporte que sale en comisión a prestar servicios de apoyo en planes especiales de movilidad</t>
  </si>
  <si>
    <t>34- Fiscal y Disciplinario. Comunicaciones Estratégicas
La CFPV cuenta en su estructura orgánica con personal encargado de comunicaciones y prensa, sin embargo este contrato a otras entidades para desarrollar actividades que pudieron ser desarrolladas por el personal de planta</t>
  </si>
  <si>
    <t>Celebrar contratos para realizar actividades que bien pudieron ser desarrolladas por el personal de la CFPV, de acuerdo con el documento de funciones y cargos del Fondo de Prevención Vial</t>
  </si>
  <si>
    <t>35- Fiscal y Disciplinario. Patrocinio VII Congreso Nacional de Infraestructura
El objeto del Fondo de Prevención Vial es realizar campañas de prevención vial, sin embargo contrato con la Cámara Colombiana de Infraestructura para apoyar el VII y VIII congreso nacional  de infraestructura</t>
  </si>
  <si>
    <t>Teniendo en cuenta el objeto dado a la CFPV por la Ley en la destinación de los recursos asignados  y que dentro de este no se encuentra el de patrocinar eventos,  Ya  CFPV  se  ve  comprometida</t>
  </si>
  <si>
    <t>36- Administrativo. Informes de Interventoría
El interventor tal como es de su responsabilidad no ha cumplido con sus funciones de coordinar, supervisar y verificar el cumplimiento de los contratos, por cuanto en la revisión de las carpetas no se encontraron los informes del interventor, o están entregados en forma posterior, o se encuentran actas de entrega con falta de detalle</t>
  </si>
  <si>
    <t>Debilidad en el control y seguimiento de los informes de interventoría, donde se registre el cumplimiento de las actividades contractuales.</t>
  </si>
  <si>
    <t>37- Administrativo. Archivo de carpetas de contratos y convenios
No se están siguiendo las normas técnicas de manejo del archivo  y procedimiento de la gestión documental.</t>
  </si>
  <si>
    <t>En el análisis de la muestra de ordenes de trabajo, contratos y convenios , se encontró que las carpetas estaban sin foliar, orden cronológico, o sin los debidos documentos de soporte.</t>
  </si>
  <si>
    <t>38- Administrativo. Justificación para la ampliación de términos y valores
Se encontraron contratos, convenios y ordenes de trabajo en donde la justificación de su prorroga o adición es escasa, lo que muestra falta de planeación.</t>
  </si>
  <si>
    <t>No se cumple con la exigencia de que exista una debida justificación en la prorroga, o adición de contratos, convenios o ordenes de trabajo</t>
  </si>
  <si>
    <t>39- Administrativo. Deficiente control de soportes para los pagos
Se encontró que los pagos efectuados contienen ordenes con conceptos que no corresponde, o concepto o fecha diferente</t>
  </si>
  <si>
    <t>Los hechos económicos (pagos) deben soportarse mediante soportes</t>
  </si>
  <si>
    <t xml:space="preserve">40- Administrativo. Deficiente planeación estratégica
En la planeación estratégica de Ya Corporación Fondo de Prevención Vial para el cumplimiento de las metas propuestas, establecieron 4 retos a saber: Promover una infraestructura rural y urbana para reducir la letalidad de los accidentes, estimular la calidad de los vehículos y los equipos, estimular comportamientos humanos mas seguros  y promover la institucionalidad que proteja la integridad de las personas. Si se tiene en cuenta su objeto la planeación estratégica no se ajusta 
</t>
  </si>
  <si>
    <t>el 3% del SOAT debe estar destinado a campañas de prevención vial, la planeación estratégica del CFPV no se ajusta a su objeto.</t>
  </si>
  <si>
    <t>41- Administrativo. Deficiencias en la celebración de contratos
Falta de aplicación de los principios generales de contratación pública</t>
  </si>
  <si>
    <t>No se realizaron estudios de mercado, se justifica el contrato en el previo conocimiento de la persona o firma a contratar, las adiciones en valor se justifican en la sola petición del contratista, no se aclaran los productos a ser entregados, no se asigna supervisor al contrato</t>
  </si>
  <si>
    <t>42- Administrativo. Convenio y contratos sin liquidar
21 de los 104 contratos revisados y suscritos por la CFPV no cuentan con acta de liquidación que permita constatar la terminación del contrato a satisfacción</t>
  </si>
  <si>
    <t>No se encuentran acta de  liquidación que permita constatar la terminación del contrato a satisfacción, los valores cancelados y la constancia con la cual se  asuma por parte del contratista la responsabilidad por reclamos, demanda y acciones legales que se presenten contra el contratante</t>
  </si>
  <si>
    <t>43- Disciplinario. Recursos en portafolio de inversiones.
Parte de los recursos que maneja el Fondo de Prevención Vial están en CDT´s y TES, mientras la siniestralidad se mantiene de forma constante.</t>
  </si>
  <si>
    <t>La Ley solo autoriza que el 3% de los recursos del SOAT sean destinados a campañas de prevención vial, así recursos que por Ley debían estar siendo destinados a la prevención vial se quedan congelados en inversiones financieras por largos plazos, mientras los indicadores de accidentalidad van en aumento en las
carreteras colombianas.</t>
  </si>
  <si>
    <t>44- Fiscal y disciplinario. Adquisición de cartillas
Realizó la contratación de cartillas fuera de su objeto, que es la implementación y mantenimiento del sistema de multas e infracciones de tránsito.</t>
  </si>
  <si>
    <t>A la Federación Colombiana de Municipios se le autorizó para implementar y mantener actualizado a nivel Nacional un Sistema Integrado de Información sobre las Multas y Sanciones por Infracciones de Tránsito (SIMIT), por lo cual percibiría el 10% por la administración del sistema, dicha contratación se encuentra por fuera de su objeto</t>
  </si>
  <si>
    <t>45- Fiscal y disciplinario. Simulador de accidentes de tránsito
Realizó la contratación de un Sistema Simulador Universal de Accidentes de Tránsito.</t>
  </si>
  <si>
    <t>A la Federación Colombiana de Municipios se le autorizó para implementar y mantener actualizado a nivel Nacional un Sistema Integrado de Información sobre las Multas y Sanciones por Infracciones de Tránsito (SIMIT), por lo cual percibiría el 10% por la administración del sistema, la contratación del sistema simulador se encuentra por fuera de su objeto.</t>
  </si>
  <si>
    <t>46- Disciplinario. Incumplimiento de Funciones
No hay una gestión adecuada en materia de inspección y vigilancia sobre los mas de 8000 vigilados.</t>
  </si>
  <si>
    <t xml:space="preserve">Del 70% de las investigaciones de los informes recibidos por la Superintendencia de Puertos y Transporte no se ha hecho ninguna actuación, su gestión en materia sancionatoria ha sido deficiente, se presenta una cobertura mínima respecto de los vigilados a su cargo. </t>
  </si>
  <si>
    <t>47- Administrativo y Disciplinario. Obligación enseñanza vial
No existe propuesta concreta sobre los contenidos a reglamentar, ni mediante que estrategias se esta realizando.</t>
  </si>
  <si>
    <t>La Ley 1503 de 2011 establece como obligatoria la enseñanza en educación vial, fijando la responsabilidad de reglamentar la materia</t>
  </si>
  <si>
    <t>48- Administrativo. Fuentes de Financiación
La Ley 1503 estableció las fuentes de recursos disponibles para acatar sus disposiciones, y en el proyecto de Decreto Reglamentario ninguno de sus artículos contempla el tema financiero.</t>
  </si>
  <si>
    <t>Falta de cumplimiento del articulo 24 conlleva una incertidumbre sobre el cumplimiento de lo dispuesto en la Ley 1503, lo que conlleva falta de cumplimiento del Plan Nacional de Seguridad Vial</t>
  </si>
  <si>
    <t>49- Administrativo. Protocolos de seguridad para la fabricación e importación de vehículos automotores
No se encuentra normatividad ni protocolos de seguridad vial para la fabricación e importación de vehículos automotores</t>
  </si>
  <si>
    <t xml:space="preserve">Los vehículos deben contar con especificaciones técnicas sin embargo no se ha expedido normatividad ni reglamentos técnicos que regulen la materia </t>
  </si>
  <si>
    <t>50- Administrativo. Estándares de Servicio de Seguridad Vial
Falta de coordinación entre el Ministerio de Transporte, el Ministerio de Salud, el Ministerio de Educación, Ministerio de Comercio, Industria y Turismo con las Entidades Territoriales para la formulación e implementación del Programa Integral de estándares de servicio y seguridad vial en motocicletas.</t>
  </si>
  <si>
    <t>La ley 1450 de 2011 estableció el  término de un año para establecer el programa integral de estándares de servicio y seguridad vial para el tránsito de motocicletas</t>
  </si>
  <si>
    <t>51- Administrativo. Sentencias falladas en contra por accidentes en carretera
Sentencias falladas en contra por el deficiente estado de la red nacional en contra del INVIAS</t>
  </si>
  <si>
    <t>$ 30.733 millones por 119 sentencias falladas en contra del INVIAS con corte a marzo de 2012, además se encuentran instauradas demandas por $1,5 Billones</t>
  </si>
  <si>
    <t>52 A- Administrativo. Deficiencias en mantenimiento vial 
La Agencia Nacional de Infraestructura no ha implementado las medidas necesarias para ejecutar el Plan Nacional de Seguridad Vial, su labor principal se enfoca en realizar la  adjudicación de concesiones viales, esto se evidencia en casos como: Concesión Doble Calzada Bogotá Girardot: en Soacha, sector Autopista Sur y entrada Sibate/Bogotá en lo recorrido del año se han presentado 527 accidentes de transito, con 27 casos fatales</t>
  </si>
  <si>
    <t>No ha implementado medidas para la adopción del PNSV lo que se evidencia en diferentes concesiones, así mismo no se han adoptado medidas para que los concesionarios las adopten en materia de seguridad vial</t>
  </si>
  <si>
    <t>52 B- Administrativo. Deficiencias en mantenimiento vial 
la agencia Nacional de infraestructura no ha implementado las medidas necesarias para ejecutar el plan Nacional de seguridad vial, su labor principal se enfoca en realizar la  adjudicación de concesiones viales, esto se evidencia en casos como:  Concesión Briseño Tunja Sogamoso: Alto índice de accidentalidad Km 32 al 38 en el sentido Tunja Paia</t>
  </si>
  <si>
    <t>52 C- Administrativo. Deficiencias en mantenimiento vial 
La ANI, no ha creado mecanismos para que los concesionarios implementen medidas que ayuden a mejorar loa seguridad vial, en las ultimas estructuraciones no aparecen medidas o aspectos que Generen seguridad vial y que puedan ayudar a disminuir el numero de accidentes fatales. Igualmente la CCI explica los riesgos que se vienen presentando en la estructuración de las concesiones de cuarta generación, tales como inexistencia de parámetros uniformes de diseño, velocidades, pendientes máximas, radios de curvatura obras de estabilidad, y drenaje, sin condiciones de seguridad vial y operación segura y permanente de las vías y vulnerables frente a cambios climáticos</t>
  </si>
  <si>
    <t>Hallazgo 53. Se observa que la cuenta 1470 Otros Deudores a 30 de septiembre de 2012, no ha sido provisionada, puesto que se evidencian registros de las vigencias 2006,2008 y 2010 por $59.4 millones, por pagos errados por $12.8, valor a reintegrar $42.4 y $4.2 millones.</t>
  </si>
  <si>
    <t xml:space="preserve">No se ha provisionado Cuenta 1470 - Otros Deudores </t>
  </si>
  <si>
    <t>Hallazgo. 54. En la verificación realizada a 30 de septiembre de 2012, a la cuenta del pasivo 2425 Acreedores Varios – Cheques y giros no reclamados, por beneficiarios de entidades jurídicas y personas naturales por $3.221.4 millones, de los cuales $2.490.5 millones, corresponde a cheques no cobrados y $730.9 millones, a  giros no reclamados que vienen de las vigencias 2008, 2009, 2010.</t>
  </si>
  <si>
    <t xml:space="preserve">Falta de Control y Gestión en el seguimiento de Cheques y Giros no cobrados en la cuenta 2425 Acreedores Varios mayores a dos años. </t>
  </si>
  <si>
    <t>Hallazgo 55. Al verificar el saldo de la cuenta 2425 Comisiones, se observa que a 30 de septiembre de 2012 las comisiones por pagar de las vigencias 2010, 2011 a FIDUFOSYGA por $3.487.4 millones registrada con más de dos años, sin que  haya cancelado dichas obligaciones.</t>
  </si>
  <si>
    <t>Falta de gestión para el pago oportuno de obligaciones a favor del Administrador Fiduciario</t>
  </si>
  <si>
    <t>Hallazgo 56. A 31 de septiembre de 2012 se observa que en la cuenta 2425 Saldos a Favor de Beneficiarios registran $31.420,7 millones por pagos en exceso de Entidades del sector Público, Privado y personas naturales correspondientes a la vigencia 2011 y años anteriores, que no han sido girados a los beneficiarios.</t>
  </si>
  <si>
    <t xml:space="preserve">Falta de control y seguimiento al pago oportuno de los beneficiarios con saldos a favor </t>
  </si>
  <si>
    <t>Hallazgo 57. A 30 de septiembre de 2012 en la Subcuenta del pasivo 2430005 Subsidios Asignado-Salud con un saldo de $2.087.5 millones, se observan registros por reclamaciones por accidentes de personas jurídicas y naturales por $1.229.7 millones y $269.4 millones, respectivamente, de vigencia 2002, 2009, 2010 y 2011, que no han sido girados.</t>
  </si>
  <si>
    <t>Falta de gestión para el pago oportuno de obligaciones a favor de Personas Jurídicas y Naturales</t>
  </si>
  <si>
    <t xml:space="preserve">Hallazgo 58. Al verificar la ejecución presupuesta de la vigencia 2010 de recursos transferidos por ECAT a las Subcuentas de Promoción, se evidenció la transferencia de títulos TES, por el valor de la apropiación, $569.880 millones, y al cruzarlos con los pagos de las subcuenta promoción, se observa una ejecución de $567.615.54 presentándose una diferencia de $2.115.2 Millones.
</t>
  </si>
  <si>
    <t>Falta de seguimiento y control a los recursos de ECAT e implica una inobservancia del principio de anualidad establecido en el decreto 111 de 1996, lo que genera una hallazgo disciplinario.</t>
  </si>
  <si>
    <t>Hallazgo 59. En la cuenta 1470 Otros Deudores a 30 de septiembre de 2012, se observan partidas por cobrar procesos de repetición – Acuerdos de pagos de $3.3 millones, convenio suscritos $50.5 millones, para un total de %5.8 millones, que vienen de las vigencias 2008, 2010 y a la fecha no han sido provisionados teniendo en cuenta su antigüedad, de lo que genera falta de gestión y control por la entidad</t>
  </si>
  <si>
    <t xml:space="preserve">Falta de gestión y control por la entidad al no provisionar la Cuenta 1470 - Otros Deudores </t>
  </si>
  <si>
    <t>Hallazgo 60. En la verificación realizada a 30 de septiembre de 2012, a la cuenta del pasivo 2425 Acreedores Varios – Cheques y giros no reclamados por beneficiarios de entidades jurídicas y personas naturales por $3.221.4 millones, de los cuales $2.490.5 millones, corresponde a cheques no cobrados y $730.9 millones, a giros no reclamados que vienen de las vigencias 2008, 2009, 2010.</t>
  </si>
  <si>
    <t>Falta de control y gestión en depurar las partidas de vigencias anteriores de la cuenta 2425</t>
  </si>
  <si>
    <t xml:space="preserve">Hallazgo 61. Al verificar el movimiento de la cuenta 2425 Comisiones, se observa a 30 de septiembre de 2012 comisiones pagar de la vigencia 2010, 2011 a FIDUFOSYGA por $3.487.4 millones registrada con más de dos  a un año sin que hayan cancelado dichas obligaciones, debido a la falta de control y seguimiento a las operaciones de Entidad. </t>
  </si>
  <si>
    <t xml:space="preserve">Hallazgo 62. A 30 de septiembre de 2012 en la cuenta 2425 Saldos a Favor de Beneficiarios por $31.420,7 millones, por pagos en exceso de Entidades del Sector Público, Privado y personas naturales a la vigencia 2011 y de años anteriores que no han sido girados a los beneficiarios, debido a la falta de control y de gestión de la Entidad en girar estos recursos. </t>
  </si>
  <si>
    <t xml:space="preserve">Hallazgo 63. A 30 de septiembre de 2012 en la cuenta del pasivo 243005 Subsidios Asignados-Salud con un saldo de $2.087.5 millones, se observan registros de reclamaciones por accidentes de personas jurídicas y naturales por $1.229.7 millones y $269.4 millones, respectivamente, de vigencias 2002, 2009, 2010 y 2011, debido a la falta de control y gestión.  </t>
  </si>
  <si>
    <t>Falta de control y gestión en depurar las partidas de vigencias anteriores de la cuenta 243005</t>
  </si>
  <si>
    <t>Hallazgo 64. Al verificar los saldos del Módulo de Procesos de Repetición de los años 2010, 2011 y con corte a 30 de septiembre de 2012, con los saldos contables por los mismo años se observa una diferencia de $775,2 millones, menos en contabilidad, debido a la falta de conciliación entre ellos.</t>
  </si>
  <si>
    <t>Falta de gestión para conciliar la información entre el Módulo de Procesos de repetición con el Módulo Contable</t>
  </si>
  <si>
    <t xml:space="preserve">Dentro del proceso adelantado por el MT, para la estructuración e implementación del ONSV, y específicamente en los convenios firmados y los que se van a firmar, se continuará con la incorporación de los aspectos contemplados en el prototipo SIGSEVIAL, lo que se reflejará en el documento metodológico del ONSV, </t>
  </si>
  <si>
    <t>Continuar con la ejecución del convenio con el fortalecimiento del componente técnico por parte del MT, en el marco de las líneas estratégicas a desarrollar en materia de seguridad vial.</t>
  </si>
  <si>
    <t xml:space="preserve">Continuar con la Implementación del Observatorio de Seguridad Vial teniendo en cuenta las siguientes líneas de trabajo: 
a. Continuar con la gestión para desarrollar los anexos técnicos y suscribir convenios con las demás entidades dueñas de la información.                                               b. Continuar con las mesas de consenso de cifras con las entidades que proveen información.                                               c. Definir el tablero de indicadores                          d. Definir las líneas de investigación          e. Continuar con el desarrollo tecnológico realizado por la oficina de Planeación para el sistema de información del MT </t>
  </si>
  <si>
    <t>Articular los objetivos de la Unidad UMUS con la de Seguridad vial de tal manera que sean complementarias las acciones desarrolladas por cada una.</t>
  </si>
  <si>
    <t>Fortalecer la estructuración de los estudios previos para convenios de innovación, ciencia y tecnología para el área ejecutora del Viceministerio de Transporte</t>
  </si>
  <si>
    <t>Fortalecer la definición de perfiles en los estudios previos para el área ejecutora del Viceministerio de Transporte</t>
  </si>
  <si>
    <t xml:space="preserve">Revisar y adoptar en los estudios previos los parámetros establecidos en el observatorio laboral para definir el valor de los contratos </t>
  </si>
  <si>
    <t>Participar activamente en el plan estratégico de tecnologías de la información y las comunicaciones que lidera el área de informática</t>
  </si>
  <si>
    <t>a. Realizar un proceso de socialización sobre los procedimientos y guías existentes dentro del sistema de gestión de calidad que todas las dependencias del Ministerio deberán tener encuentra  en el desarrollo e implementación de los proyectos involucrados en las tecnologías de la información y las comunicaciones - TIC´s de seguridad vial.
b.Revisar los procedimientos relacionados con las Tecnologías de la Información y las Comunicaciones, y realizar los ajustes que se requieran para lograr que en el desarrollo e implementación de proyectos de esta índole se involucre el recurso humano y tecnológico disponible en el Ministerio.
c.Formalizar a través de los mecanismos que sean requeridos, la política y los procedimientos para la implementación de los sistemas de información al interior del Ministerio.</t>
  </si>
  <si>
    <t>Continuar con el proceso de integración de la información disponible de las fuentes de información del sector al Sistema Integrado de Información del Sector Transporte – SIIT.</t>
  </si>
  <si>
    <t xml:space="preserve">Definir  la forma de operación del registro de infracciones de tránsito en  RUNT de tal manera que no se duplique la digitación de información  con el SIMIT. </t>
  </si>
  <si>
    <t xml:space="preserve">Implementar el Registro Nacional de Infracciones a través del RUNT conforme los determina las Leyes 769 de 2002 y 1005 de 2006 y el Decreto 019 de 2012, </t>
  </si>
  <si>
    <t xml:space="preserve">Incluir dentro de los productos del contrato por prestación de servicios, informes detallados de gestión y resultados así como de trazabilidad de cada uno de los procesos desarrollados dentro de las actividades contratadas. </t>
  </si>
  <si>
    <t xml:space="preserve">Vincular dentro del desarrollo de las temáticas personal de planta </t>
  </si>
  <si>
    <t>Implementación del Registro Nacional de Accidentes de Tránsito en el RUNT</t>
  </si>
  <si>
    <t>Reforzar el procedimiento de participación de las áreas intervinientes dentro de los procesos a desarrollar</t>
  </si>
  <si>
    <t xml:space="preserve">Realizar reuniones para construir mecanismos de coordinación entre todas las entidades
</t>
  </si>
  <si>
    <t xml:space="preserve">Devolver el porcentaje correspondiente de la cuota de gerencia del producto que no se ejecutó por disposición legal,  una vez  sea aprobada   por el comité de negocios de FONADE. </t>
  </si>
  <si>
    <t>Validar con un experto competente que todos los pagos relativos a los gastos administrativos estén relacionados con la realización de Campañas de Prevención vial nacional (objeto de la Corporación).</t>
  </si>
  <si>
    <t xml:space="preserve">Aunque no compartimos el fundamento del hallazgo y su implicación, seguiremos buscando mecanismos adicionales de coordinación,  diferentes a los previstos en el Decreto 3990 de 2007, con los competentes en la materia y de definición de los alcances y complementariedades de los Entes con responsabilidades en este tema.
</t>
  </si>
  <si>
    <t>Aunque no compartimos la naturaleza del hallazgo, continuaremos con un seguimiento detallado que permita corroborar que las actividades del contratistas no pueden ser realizadas por los funcionarios de la Corporación.</t>
  </si>
  <si>
    <t>*Se dará la instrucción al funcionario competente de incorporar a la carpeta del contrato el acta de recibo a satisfacción que actualmente soporta el pago. En nuestro régimen las actas de recibo a satisfacción recogen el contenido de lo que correspondería a un informe de interventor en contratación pública.
*Se unificará el formato de tal manera que se describa con claridad el cumplimiento de las obligaciones contractuales.
*Se dará la instrucción para que siempre el funcionario que firme el acta sea el Interventor y/o supervisor del contrato.</t>
  </si>
  <si>
    <t>Establecer un procedimiento donde se incorporen las instrucciones relacionadas al manejo y conservación de la documentación.</t>
  </si>
  <si>
    <t xml:space="preserve">*Expedir una directriz en la que se estipulen las condiciones mínimas que debe contener el formato de justificación de las adiciones y/o prórrogas. </t>
  </si>
  <si>
    <t>Reiterar a los responsables los procedimientos y controles para minimizar la ocurrencia de errores en las ordenes de pago.</t>
  </si>
  <si>
    <t>*Expedir una directriz en la que se  exprese en el marco del Manual de Contratación de la Corporación:
1. Para la totalidad de los contratos se debe realizar una justificación que incluya una referenciarían de precios de mercado.
2. Las solicitudes de prórroga de los contratistas deben tener un análisis del encargado de la contratación en el cual manifieste las razones por la que juzga conveniente su procedencia.
3. La obligatoriedad de designar interventor en cada contrato.</t>
  </si>
  <si>
    <t>Emitir un documento que establezca la obligatoriedad del acta de terminación para aquellos contratos que por su naturaleza o cuantía lo requieran con base en la reglamentación expedida.</t>
  </si>
  <si>
    <t>Aunque no compartimos el hallazgo, garantizaremos un política de inversión que sea liquida y conservadora para procurar la mejor inversión de los recursos hasta que sean ejecutados.</t>
  </si>
  <si>
    <t>Involucrar a las autoridades nacionales de tránsito y a los demás actores de la seguridad vial en Colombia, en una campaña orientada a generar cultura de respeto a las normas de tránsito, utilizando el instrumento pedagógico "Las señales de tránsito amigas que protegen mi vida".</t>
  </si>
  <si>
    <t>Poner a disposición de las autoridades de tránsito nacionales el diagnóstico sobre el cumplimiento del parágrafo del artículo 137 del Código Nacional de Tránsito, en lo relacionado con la materialización y garantía del derecho de defensa, a través de la utilización de herramientas técnica de comunicación y representación de los hechos sucedidos en el tránsito.</t>
  </si>
  <si>
    <t>Adelantar con celeridad las investigaciones e imposición de sanciones ante los indicios de ocurrencia de violaciones a las normas sobre tránsito y transporte por parte de personas o empresas</t>
  </si>
  <si>
    <t xml:space="preserve">Implementar el programa Como conduzco. Contacto ciudadano. Res 7034 del 17 de octubre de 2012 Res 9304 del 24 de diciembre de 2012. Circular externa 0003 del 1 de febrero de 2013. </t>
  </si>
  <si>
    <t xml:space="preserve">Programar y ejecutar Operativos en vías y terminales de transporte. </t>
  </si>
  <si>
    <t>Realizar visitas de inspección a Centros de Diagnostico Automotor, Centros de Enseñanza Automovilística, Centros de Reconocimiento de Conductores</t>
  </si>
  <si>
    <t>Realizar aperturas de investigación por el  no cumplimiento del mantenimiento preventivo y correctivo derivadas de peticiones, quejas y visitas de inspección</t>
  </si>
  <si>
    <t>Construcción de un referente de educación  acerca de las competencias a desarrollar en el tema de enseñanza de Educación Vial y su articulación con los estándares básicos de competencias así contribuir a la implementación de los pilares del programa de seguridad vial consagrados en el Plan Nacional  de Desarrollo y Plan nacional de Seguridad Vial 2011 - 2016 .</t>
  </si>
  <si>
    <t xml:space="preserve">Construir con los Ministerios de Transporte, de la Protección Social y las entidades pertinentes el artículo reglamentario relacionado con los recursos financieros que garanticen el cumplimiento de las actividades necesarias en materia de educación vial. </t>
  </si>
  <si>
    <t>Adelantar las gestiones para ingresar como miembro observador al Foro Internacional para la Armonización de Regulaciones para Vehículos. (WP29)</t>
  </si>
  <si>
    <t>Adelantar mesas de trabajo con los Ministerios de Salud, Educación y Comercio para socializar el documento en proceso de construcción e incorporar los aportes de cada uno de estos Ministerios y Entidades</t>
  </si>
  <si>
    <t>Gestionar la asignación de recursos faltantes, necesarios para el mantenimiento vial y para obras de señalización y seguridad vial, teniendo en cuenta lo apropiado en la vigencia 2013 frente a las necesidades totales reportadas.</t>
  </si>
  <si>
    <t>Bosa Granada:
1. Implementar actuaciones preventivas.                                   
2. Realizar mantenimiento de la señalización en la vía.             
3. Actuar mancomunadamente con las autoridades viales respectivas.                                   4. Hacer seguimiento permanente por medio de la Interventoría del proyecto.                                5. Capacitar a los usuarios y peatones de la vía.                      
6. Revisar con el apoyo de la interventoría del proyecto, los registros e índices históricos de accidentalidad con el fin de  determinar las falencias en materia de infraestructura en el sector.</t>
  </si>
  <si>
    <t>Bogotá Tunja Sogamoso
Revisar, a través, de la interventoría del proyecto, los históricos de accidentalidad para determinar las falencias en materia de infraestructura en ese sector.
Analizar el informe que se genere producto del proyecto IRAP Colombia en ese sector frente a la identificación de puntos negros en la vía.</t>
  </si>
  <si>
    <t xml:space="preserve">1.  La ANI en su proceso de estructuración utilizará
las normas existentes para los estudios y diseños que regulan entre
otras la velocidad de diseño, la pendiente máxima, los radios de curvatura mínimos, la
señalización, las obras de drenaje, los puentes, las obras de estabilización, los pavimentos, las
intersecciones, etcétera.   
2.  La ANI seleccionará estructuradores  que ejecuten un estudio de
auditoría de seguridad vial.
</t>
  </si>
  <si>
    <t>Ajustar el en manual de procedimiento del FOSYGA en el  marco de la norma contable y de acuerdo a los criterios establecidos para la provisión de cartera</t>
  </si>
  <si>
    <t>Realizar la depuración y ajustes permanentes de acuerdo a las políticas adoptadas, en el marco de la ley aplicable según el tipo de acreencia</t>
  </si>
  <si>
    <t>Cancelar el pasivo como resultado de la Liquidación del   Contrato 242 de 2005.</t>
  </si>
  <si>
    <t xml:space="preserve">Presentar ante el comité de sostenibilidad contable las partidas sujetas a depurar "por valor de $ 31,4 millones" </t>
  </si>
  <si>
    <t xml:space="preserve">Se realizo el   reintegro de los  recursos   a la subcuenta ECAT </t>
  </si>
  <si>
    <t>Conciliar las cuentas con contables con el Módulo de Procesos de Repetición</t>
  </si>
  <si>
    <t>Documento metodológico y             Anexo técnico general de aplicación para todos los convenios</t>
  </si>
  <si>
    <t>Prórroga del Convenio con cronograma con líneas de acción y asignaciones presupuestales, así como el seguimiento a la gestión.</t>
  </si>
  <si>
    <t>Convenios suscritos
Anexos técnicos aprobados</t>
  </si>
  <si>
    <t>Consenso de cifras</t>
  </si>
  <si>
    <t>Tablero de Indicadores</t>
  </si>
  <si>
    <t>Líneas de Investigación</t>
  </si>
  <si>
    <t>Anexo técnico definición con el tipo de información de entrada y salida</t>
  </si>
  <si>
    <t>Articulación de temáticas y productos</t>
  </si>
  <si>
    <t>Elaboración de un documento que se dirigirá a todas las áreas del Viceministerio de Transporte indicando aspectos a tener en cuenta en el momento de definir los estudios previos para convenios de innovación, ciencia y tecnología</t>
  </si>
  <si>
    <t>Elaboración de un documento que se dirigirá a todas las áreas del Viceministerio de Transporte indicando aspectos a tener en cuenta en el momento de definir los perfiles del personal a contratar.</t>
  </si>
  <si>
    <t>Elaboración de un documento que se dirigirá a todas las áreas del Viceministerio de Transporte indicando aspectos a tener en cuenta para la definición del valor de los honorarios de los contratos de prestación de servicios.</t>
  </si>
  <si>
    <t xml:space="preserve">Planeación estratégica de tecnologías de la información, en donde se establecen las líneas de fortalecimiento y mejoramiento continuo en elementos propios de seguridad de la información, plataformas e infraestructuras operacionales como modelo prospectivo. </t>
  </si>
  <si>
    <t>b.Procedimientos del Sistema de Gestión de Calidad correspondientes a Gestión Tecnológica e Informática revisados y actualizados</t>
  </si>
  <si>
    <t>c. Divulgación y formalización de la política y los procedimientos en materia de Gestión Tecnológica e Informática</t>
  </si>
  <si>
    <t>a) Mesas de trabajo con las entidades/dependencias que suministran información al sistema.</t>
  </si>
  <si>
    <t>b) Realizar los ajustes o actualizaciones al sistema para la consolidación de la información en la bodega de datos y su visualización a través de la herramienta de inteligencia de negocios COGNOS.</t>
  </si>
  <si>
    <t xml:space="preserve">c) Brindar a los usuarios finales, el acceso a la información del sistema que haya sido previamente verificada y avalada por la fuente primaria de información.
</t>
  </si>
  <si>
    <t>Elaborar el documento que defina el procedimiento para el registro de información en el RNIT del RUNT de tal manera que no se genere una doble digitación de información con el SIMIT.</t>
  </si>
  <si>
    <t>Realizar las pruebas y poner en operación del Registro de Infracciones de Tránsito dentro del RUNT.</t>
  </si>
  <si>
    <t>Informes completos de gestión</t>
  </si>
  <si>
    <t>Personal de planta dentro de los procesos</t>
  </si>
  <si>
    <t>Validaciones y asignaciones de rangos automáticas por el sistema.</t>
  </si>
  <si>
    <t>Articulación de áreas</t>
  </si>
  <si>
    <t>Mecanismos de coordinación</t>
  </si>
  <si>
    <t xml:space="preserve">Realizar  mesa de trabajo con la Subgerencia Técnica,  Subgerencia de Contratación, Estructuración de Negocios y  la Unidad de Contabilidad y Presupuesto de FONADE,  para definir el valor de la cuota a reintegrar.
</t>
  </si>
  <si>
    <t>Llevar a comité de negociación la propuesta de reintegro avalada.</t>
  </si>
  <si>
    <t>Oficiar al Viceministro de transporte sobre el monto a reintegrar  por concepto de cuota de Gerencia, redefinir acciones y actividades para los demás productos.</t>
  </si>
  <si>
    <t>Coordinar con la Gerencia de Unidad de contabilidad y Presupuesto, los tramites que se requieren para efectos de las devoluciones,  y si es del caso informar al Ministerio</t>
  </si>
  <si>
    <t>Establecer con el Ministerio  de Transporte los mecanismos para el reintegro de los valores acordados.</t>
  </si>
  <si>
    <t>Solicitar a la Revisoría Fiscal que informe si los gastos administrativos de la Corporación están relacionados con el objeto social y la realización de campañas de prevención vial.</t>
  </si>
  <si>
    <t>Comunicación a las Entidades para buscar mecanismos adicionales de coordinación y complementariedad en el desarrollo de las funciones.</t>
  </si>
  <si>
    <t>Seguimiento detallado del contrato.</t>
  </si>
  <si>
    <t>*Expedición de las directrices a los funcionarios que intervienen en el proceso.
*Expedición del formato guía para la elaboración de las actas de recibo con los requisitos y contenidos mínimos.</t>
  </si>
  <si>
    <t>*Todos los nuevos expedientes deberán contener la información foliada y de forma cronológica.
*Organizar los expedientes del año 2012 de tal forma que se archiven foliados y en orden cronológico.</t>
  </si>
  <si>
    <t>Expedición del formato guía con las exigencias y requisitos mínimos para realizar una prórroga o adicionar un contrato.</t>
  </si>
  <si>
    <t>Comunicación donde se reitere a los involucrados en el proceso de pago que incrementen el control en la revisión de las ordenes.</t>
  </si>
  <si>
    <t>Expedición de directrices.</t>
  </si>
  <si>
    <t>Directriz donde se determinen los contratos que por su naturaleza o cuantía requieren actas de terminación.</t>
  </si>
  <si>
    <t>Realizar al interior del Comité Financiero la revisión de la Política de Inversión. Se incluirá este punto especifico en el orden del día.</t>
  </si>
  <si>
    <t>Oficio de invitación a mesas de trabajo</t>
  </si>
  <si>
    <t>Llevar a cabo la mesa técnica de la iniciativa de campaña en seguridad vial con las autoridades y actores involucrados.</t>
  </si>
  <si>
    <t>Formulación de una encuesta para ser aplicada en el Tercer Congreso de Autoridades de Tránsito, Transporte y Movilidad.</t>
  </si>
  <si>
    <t>Elaboración de un documento de diagnóstico situacional de la aplicación del proceso contravenciones, respecto a la garantía procesal del parágrafo del artículo 137 del Código Nacional de Tránsito Terrestre.</t>
  </si>
  <si>
    <t xml:space="preserve">Presentar a las autoridades nacionales de tránsito, el diagnóstico situacional de la aplicación del proceso contravenciones, respecto a la garantía procesal del parágrafo del artículo 137 del Código Nacional de Tránsito Terrestre. </t>
  </si>
  <si>
    <t xml:space="preserve">Proyección de 9800 actos administrativos de apertura, fallo, recurso de reposición  caducidad, favorabilidad  o archivo, autos de prueba,  Informes Únicos de Infracciones al Transporte </t>
  </si>
  <si>
    <t>Recibir y tramitar ante las autoridades competentes el 100% de las  llamadas sobre irregularidades presentadas por las empresas de servicio público que funcionan en las vías nacionales</t>
  </si>
  <si>
    <t>Realizar dos operativos a la prestación del servicio público de transporte y/o a los organismos de apoyo al transito y transporte</t>
  </si>
  <si>
    <t>Realizar 217 visitas de inspección a diferentes tipos de vigilados, incluyendo Centros de Diagnostico Automotor, Centros de Enseñanza Automovilística y Centros de Reconocimiento de Conductores.</t>
  </si>
  <si>
    <t xml:space="preserve">Actos administrativos de aperturas de investigación administrativa originadas en petición, quejas y visitas de inspección </t>
  </si>
  <si>
    <t>1. Desarrollo de un referente para articular al desarrollo de las  competencias básicas  el tema de educación vial.  
2. Construcción  de un cronograma que contenga  fechas de ejecución, recursos a utilizar, fuentes de financiación, funcionarios responsables e indicadores de cumplimiento para la construcción del referente de educación vial que se articulen al desarrollo de las competencias básicas.</t>
  </si>
  <si>
    <t xml:space="preserve">1.Reuniones de Construcción del artículo o artículos  que referencien los recursos destinados al tema de educación vial.                                         2. Validación y aprobación  del artículo o los  artículos  por parte de los Departamentos Jurídicos de los Ministerios de Educación, Transporte y de la Protección Social.  </t>
  </si>
  <si>
    <t>1- 1Convertirse miembro observador del Foro Internacional para la Armonización de Regulaciones para Vehículos (WP29). 
2. Participar como observador en al menos una de las reuniones que se realicen durante el 2013.</t>
  </si>
  <si>
    <t>Realizar mesas de Trabajo y construcción de un documento con los aportes de cada ministerio</t>
  </si>
  <si>
    <t>1). Consolidar las necesidades de obras de mantenimiento y  de señalización y seguridad vial, descontando las obras contratadas. 
2). Gestionar asignación de recursos faltantes.</t>
  </si>
  <si>
    <t>11.  Oficio a la interventoría para el seguimiento a las obligaciones contractuales (1).                                             2.  Auditoría en seguridad vial del corredor concesionario.(1)
3. Informe de seguimiento con el análisis de la seguridad vial (1)             
4. Comunicación al concesionario remitiendo las recomendaciones para mejorar las falencias en ese sector, si las hubiere. (1)
5. Informe sobre los resultados de los análisis (1), con acciones a seguir</t>
  </si>
  <si>
    <t>1. Informe de la Interventoría del Proyecto (1)
2. Informe de ese tramo producto del proyecto iRAP Colombia (FSV) (1)
3. Comunicación al concesionario remitiendo las recomendaciones para mejorar las falencias en ese sector, si las hubiere. (1)
4. Informe de la Supervisión del Proyecto sobre los resultados de los análisis (1)
5. Tomar las acciones pertinentes derivadas del informe</t>
  </si>
  <si>
    <t>1.  Contratos de concesión con apéndices técnicos donde se regulen entre otros  la velocidad de diseño, la pendiente máxima, los radios de curvatura mínimos, la
señalización, las obras de drenaje, los puentes, las obras de estabilización, los pavimentos, las
intersecciones, etcétera, de esta vigencia o vigencias anteriores.    
2.  Términos de referencia donde se contraten estructuradores con la obligación de ejecutar un estudio de auditoría de seguridad vial para los proyectos de concesión (2012-2013)</t>
  </si>
  <si>
    <t>Ajustar el Manual de Procedimientos  del FOSYGA, estableciéndose los criterios que deben cumplir las partidas, así como los porcentajes a provisionarse.</t>
  </si>
  <si>
    <t>1. Aplicar el concepto Jurídico sobre la reclamaciones de personas jurídicas que no están habilitadas al momento de la prestación de servicios  y están liquidadas y hacer seguimiento bimestral</t>
  </si>
  <si>
    <t>2. Aplicar  e implementar el Artículo 115 de la  Ley 19 de 2012 de  Anti trámites  sobre las reclamaciones de personas naturales</t>
  </si>
  <si>
    <t>3. Presentar ante el comité de sostenibilidad contable las partidas sujetas a depurar</t>
  </si>
  <si>
    <t>4. Actualizar  el Manual de Procedimiento FOSYGA de acuerdo a las normas sobre el tema y  contables públicas vigentes</t>
  </si>
  <si>
    <t>5. Continuar realizando las acciones necesarias para la ubicación del tercero por parte de Administrador Fiduciario</t>
  </si>
  <si>
    <t>6. Revisar el procedimiento de auditoria de la Reclamaciones ECAT, con el fin de pagar oportunamente</t>
  </si>
  <si>
    <t>Seguimiento al proceso de liquidación del Contrato 242 de 2005</t>
  </si>
  <si>
    <t>2.  Aplicar  e implementar el Artículo 115 de la  Ley 19 de 2012 de  Anti trámites  sobre las reclamaciones de personas naturales</t>
  </si>
  <si>
    <t>1. Que mediante oficio de Oficio PTF-048-13 del 13 de febrero de 2013 el  Administrador Fiduciario Consorcio SAYP, informo que el 7 de febrero de 2013 efectuó el reintegro.</t>
  </si>
  <si>
    <t>2. Para el 2011 y 2012 todos los recursos transferidos  entre la Subcuenta ECAT a Solidaridad se ejecutan al 100%.</t>
  </si>
  <si>
    <t>3. Para el 2011 y 2012 no hubo transferencia de recursos entre la Subcuenta ECAT a la De Promoción, se ejecutó desde la misma Subcuenta ECAT.</t>
  </si>
  <si>
    <t>4. Acoger el procedimiento  de reintegro de recursos no ejecutados de los saldos de apropiación y/o el rezago, en los casos de  traslados entre Subcuentas en el Manual de Procedimientos del FOSYGA</t>
  </si>
  <si>
    <t>Presentar ante el comité de sostenibilidad contable las partidas sujetas a depurar</t>
  </si>
  <si>
    <t>1. Generar las consultas respectivas que permitan evidenciar las diferencias existentes, profundizando el nivel de consultas y detalle en los Ítem o componentes que presenten diferencia, estableciendo a partir de éstos las causas que las originan y posibles soluciones.</t>
  </si>
  <si>
    <t>2. Efectuar, a partir de los hallazgos encontrados y las soluciones propuestas, la solicitud de requerimiento funcional para el desarrollo, pruebas y entrada en producción de las funcionalidades en el sistema de información del Fosyga.</t>
  </si>
  <si>
    <t>Documento y Anexo Técnico</t>
  </si>
  <si>
    <t>Prórroga del convenio</t>
  </si>
  <si>
    <t>Convenios</t>
  </si>
  <si>
    <t>Acta de reunión de  mesas de consenso</t>
  </si>
  <si>
    <t>Actas de comité que reflejarán la metodología de articulación.</t>
  </si>
  <si>
    <t>Memorando Interno</t>
  </si>
  <si>
    <t>Actas de Comité</t>
  </si>
  <si>
    <t>Socializaciones por parte del área de informática sobre el procedimiento y guías existentes</t>
  </si>
  <si>
    <t>Procedimientos actualizados</t>
  </si>
  <si>
    <t>Procedimientos oficializados y socializados</t>
  </si>
  <si>
    <t>Actas de reuniones</t>
  </si>
  <si>
    <t>Sistema consolidado</t>
  </si>
  <si>
    <t>Accesos de usuarios habilitados</t>
  </si>
  <si>
    <t xml:space="preserve">
Implementar el Registro en el RUNT.</t>
  </si>
  <si>
    <t>Informes completos de gestión.</t>
  </si>
  <si>
    <t>Personal</t>
  </si>
  <si>
    <t>Sistema Implementado</t>
  </si>
  <si>
    <t xml:space="preserve">Acta de mesa de trabajo
</t>
  </si>
  <si>
    <t>Acta Comité de Negocios</t>
  </si>
  <si>
    <t>Oficio al Ministerio de Transporte</t>
  </si>
  <si>
    <t xml:space="preserve">Mesa de trabajo </t>
  </si>
  <si>
    <t>Documento de acuerdo para el Reintegro de los recursos MT</t>
  </si>
  <si>
    <t xml:space="preserve">Oficio </t>
  </si>
  <si>
    <t>Informes de seguimiento</t>
  </si>
  <si>
    <t>Documentos escritos con instructivo u orden.</t>
  </si>
  <si>
    <t>Expedientes</t>
  </si>
  <si>
    <t>Contratos prorrogados y/o adicionados con cumplimiento de requisitos.</t>
  </si>
  <si>
    <t>Pagos debidamente realizados y soportados.</t>
  </si>
  <si>
    <t>Contratos con cumplimiento de requisitos establecidos en la directriz interna.</t>
  </si>
  <si>
    <t>Acta de liquidación por contrato que la requiera.</t>
  </si>
  <si>
    <t>Acta Comité Financiero</t>
  </si>
  <si>
    <t>Oficio de invitación</t>
  </si>
  <si>
    <t>Acta de reunión.</t>
  </si>
  <si>
    <t xml:space="preserve">Formato de encuesta </t>
  </si>
  <si>
    <t>Documento de diagnóstico</t>
  </si>
  <si>
    <t>Acta de reunión</t>
  </si>
  <si>
    <t>Porcentaje de cumplimiento (actos administrativos de apertura de investigación de IUIT realizados frente a los programados)</t>
  </si>
  <si>
    <t>Llamadas tramitadas ante las autoridades de tránsito</t>
  </si>
  <si>
    <t>Porcentaje de cumplimiento (operativos programados frente a operativos realizados)</t>
  </si>
  <si>
    <t>Porcentaje de cumplimiento (visitas programadas frente a visitas realizadas)</t>
  </si>
  <si>
    <t>Porcentaje de cumplimiento (aperturas programadas frente a aperturas realizadas)</t>
  </si>
  <si>
    <t xml:space="preserve">Contratación de un profesional encargado de apoyar la construcción, validación, ajuste del referente de educación vial. </t>
  </si>
  <si>
    <t xml:space="preserve">Construcción de un referente que incluya los temas que están dispuestos en la ley 1503. </t>
  </si>
  <si>
    <t xml:space="preserve">Validación en 5 entes territoriales del referente construido.    </t>
  </si>
  <si>
    <t xml:space="preserve">Inclusión del referente de educación vial en los referentes de calidad.     </t>
  </si>
  <si>
    <t xml:space="preserve">Divulgación paulatina en cada uno de los entes certificados del referente en Educación vial. </t>
  </si>
  <si>
    <t>Envío a la contraloría del cronograma detallado del proceso.</t>
  </si>
  <si>
    <t>Proyecto Administrativo</t>
  </si>
  <si>
    <t>Documento Informe</t>
  </si>
  <si>
    <t>Actas de reunión y documento de trabajo que contenga los aportes de cada Ministerio</t>
  </si>
  <si>
    <t>1). Informe consolidado.  
2). Solicitar recursos faltantes.</t>
  </si>
  <si>
    <t>1. Oficio
2.Auditoria
3. Informes de Gestión
4. Comunicación
5. Informe</t>
  </si>
  <si>
    <t>1. Informe
2. Informe
3. Oficio
4. Informe</t>
  </si>
  <si>
    <t>1. Contrato
2. Término de Referencia</t>
  </si>
  <si>
    <t>Manual de Procedimiento FOSYGA ajustado</t>
  </si>
  <si>
    <t xml:space="preserve">Informe de Gestión </t>
  </si>
  <si>
    <t>Proyecto Acto Administrativo</t>
  </si>
  <si>
    <t>Manual Actualizado</t>
  </si>
  <si>
    <t>Instrucciones o Actos Administrativos</t>
  </si>
  <si>
    <t>Informe de Avance de la Liquidación Contrato</t>
  </si>
  <si>
    <t>Fichas Técnicas</t>
  </si>
  <si>
    <t>Manual de Procedimiento del FOSYGA Actualizado</t>
  </si>
  <si>
    <t>Informe de Ejecución Presupuestal</t>
  </si>
  <si>
    <t>Informe de Diagnostico</t>
  </si>
  <si>
    <t>Informe de Conciliación de la información entre el Modulo de Procesos de Repetición y los Saldos Contables.</t>
  </si>
  <si>
    <t xml:space="preserve">a. Articulación en los procesos tecnológicos.
</t>
  </si>
  <si>
    <t>AUDITORIA</t>
  </si>
  <si>
    <t>VIGENCIA 2011</t>
  </si>
  <si>
    <t>VIGENCIA 2010</t>
  </si>
  <si>
    <t>VIGENCIA 2009</t>
  </si>
  <si>
    <t>VIGENCIA 2008</t>
  </si>
  <si>
    <t>SOBRETASA GASOLINA ESPECIES VENALES</t>
  </si>
  <si>
    <t>TRANSMASIVO 2 SEM DE 2011</t>
  </si>
  <si>
    <t>TRANSMASIVO 1 SEM DE 2012</t>
  </si>
  <si>
    <t>TRANSMASIVO 1 SEM DE 2011</t>
  </si>
  <si>
    <t>TRANSMASIVO 2 SEM DE 2010</t>
  </si>
  <si>
    <t>SEGURIDAD VIAL</t>
  </si>
  <si>
    <t>Mediante correo electrónico del 19/03/2013 la Dirección de Infraestructura envió un acta de seguimiento al proceso de autorizaciones de estaciones de servicio.</t>
  </si>
  <si>
    <t>Mediante radicado 201332100084201 se realiza la legalización de los recursos que habían sido ejecutados por los entes gestores. De Metroplus se identifica un saldo de 624.924.681 los cuales no fueron ejecutados y se encuentran en trámite de devolución. Estas cifras corresponden a un 0,11% de los recursos que se utilizaron.</t>
  </si>
  <si>
    <t>Se reclasificó la cuenta de la 290505 (Cobro cartera a terceros) a la 290580 (Recaudos por clasificar) de acuerdo con la parametrización de la Contaduría General de la Nación.</t>
  </si>
  <si>
    <t>Se verificó el expediente el cual está debidamente foliado y contiene una tabla de índice.</t>
  </si>
  <si>
    <t>Con memorando circular 20131300053883 del 26/03/2013 se dieron las instrucciones de acuerdo a la meta propuesta</t>
  </si>
  <si>
    <t>Con memorando circular 20131300053883 del 26/03/2013 se dieron las instrucciones de acuerdo a la meta propuesta.</t>
  </si>
  <si>
    <t>Plan Indicativo Publicado en la Web. Los indicadores han sido unificados, pues se está utilizando el mismo tanto para plan de gestión como para SGC. Lo que sucede es que en plan de gestión se mide por aparte el avance de cada proyecto de política y por ello puede verse no agregado, aunque al final se da un reporte del cumplimiento de políticas.</t>
  </si>
  <si>
    <t>Se lograron ajustar algunos auxiliares de la subcuenta 2401, cuentas por pagar - adquisición bienes y servicios, y asimismo varias subcuentas de la cuenta 2425, cuentas por pagar - acreedores. Estas son operaciones no automáticas que se tienen que realizar todos los meses (Ej. Los descuentos a favor de terceros realizados por nómina).
Por otro lado se recomienda ampliar el plazo de ejecución de esta depuración teniendo en cuenta la complejidad para consultar la información en el SIIF.</t>
  </si>
  <si>
    <t>SE EXPIDIÓ EL DECREO 198 DEL 13 DE FEBRERO DE 2013,  "POR EL CUAL SE SUPRIMEN , TRASLADAN  Y REFORMAN TRÁMITES EN MATERIA DE TRANSPORTE Y TRANSITO" ,  EN SU ARTÍCULO 10 DEROGA EL ARTÍCULO  6  DEL DECRETO  1609 de 2002; ELIMINANNDO LA TARJETA DE REGISTRO.</t>
  </si>
  <si>
    <t>SE EXPIDIÓ EL DECREO 198 DEL 13 DE FEBRERO DE 2013,  "POR EL CUAL SE SUPRIMEN , TRASLADAN  Y REFORMAN TRÁMITES EN MATERIA DE TRANSPORTE Y TRANSITO" ,  DEROGA EL ARTÍCULO 10    DEL DECRETP 1609 de 2002; ELIMINANNDO LA CERTIFICACIÓN TECNICA DE APROBACIÓN TECNICA DE LOS VEHÍCULOS.</t>
  </si>
  <si>
    <t>Sobre esta meta se han adelantado las siguientes acciones: 
1. Concesión RUNT envió documento con las acciones y cambios pendientes para terminar la estabilización de la Fase I, con su respectiva programación.
2. La Interventoría envió concepto sobre el mismo.  
3. En el mes de junio de 2012 se comenzaron a implementar, por parte de la Concesión RUNT S.A., ajustes a los registros y funcionalidades de la Fase I, proceso que culminará en febrero de 2012.</t>
  </si>
  <si>
    <t>• Se expidió la Resolucion_0000663_2013.Por la cual se establecen los lineamientos generales para la entrada en operación del Registro Nacional de Remolques y Semiremolques en el Sistema RUNT y se dictan otras disposiciones.
• Se expidió la Resolución 0001044_2013 Por medio de la cual se adopta la Ficha Técnica de las Especies Venales Tarjeta de Registro de Remolques y Semirremolques y Tarjeta de Registro de Maquinaria Agrícola, Industrial y de Construcción Autopropulsada y se dictan otras disposiciones.".
• Se expidió la Resolución 11268 del 6 de diciembre de 2012 por la cual se adopta el nuevo informe policial de accidentes de tránsito (IPAT) su manual de diligenciamiento y se dictan otras disposiciones.
• Se expidió la resolución 12235 de 2012 "Por la cual se reglamenta el registro de la maquinaria agrícola, industrial y de construcción autopropulsada y se dictan otras disposiciónes.</t>
  </si>
  <si>
    <t>Se expidió la Resolucion_0012336_2012 Por la cual se unifica la normatividad, se establecen las condiciones de habilitación y funcionamiento de los Centros de Reconocimiento de Conductores y se dictan otras disposiciones.</t>
  </si>
  <si>
    <t>Ministerio de Transporte</t>
  </si>
  <si>
    <t>Fondo de Prevención Vial</t>
  </si>
  <si>
    <t>SIMIT</t>
  </si>
  <si>
    <t>Superintendencia de Puertos y Transporte</t>
  </si>
  <si>
    <t>Ministerio de Educación</t>
  </si>
  <si>
    <t>Ministerio de Comercio, Industria y Turismo</t>
  </si>
  <si>
    <t>INVIAS</t>
  </si>
  <si>
    <t>ANI</t>
  </si>
  <si>
    <t>Ministerio de Salud</t>
  </si>
  <si>
    <t>PERIODO FISCAL QUE CUBRE 2007-2008-2009-2010-2011-2012</t>
  </si>
  <si>
    <t>Ya se cuenta con el coordinador y el contador para atender las funciones del grupo hasta la terminación del proyecto.</t>
  </si>
  <si>
    <t>Mediante correo electrónico de la Dirección de Infraestructura se informa que se realizó el proyecto de Decreto, el cual fue enviado para las firmas respectivas mediante MT 2013350167621 al DNP, y MT 20132000136751 al MinEducación.</t>
  </si>
  <si>
    <t>Se terminó el estudio para la elaboración del marco normativo ferreo colombiano enfocado en factores técnicos de diseño, construcción, mantenimiento, operación, control y aspectos de seguridad.</t>
  </si>
  <si>
    <t>Se estructuró instructivo estableciendo el procedimiento para la modificación de las tarifas en el sistema RUNT, por parte de los Organismos de  Tránsito.
Se expidió el instructivo de código RC.I.22  el 22 de febrero de 2012, en el sistema RUNT mediante el cual se determina el procedimiento para modificar las tarifas por parte de los organismos de tránsito en el  Sistema RUNT. (Anexo)
Se ha circularizado a los 236 Organismos de Tránsito del país, para que remitan copia de los Actos Administrativos (Ordenanzas o Acuerdos), a través de las cuales se han fijado las tarifas para los años 2010, 2011 y 2012 de los trámites y servicios que prestan estas dependencias, tal como se puede verificar a través de los radicados No. 20114210008211 del 07 de enero de 2011 y No. 20124010215103 del 19/11/2012. 
En respuesta a dicha solicitud, a la fecha se ha recibido información de 172 Organismos de Transito, y se ha procedido con la revisión general del contenido de la misma.
Se viene fortaleciendo el equipo administrativo a través de la contratación de tres técnicos o tecnólogos para apoyar en la labor de seguimiento y control financiero y administrativo de las tarifas, ingresos y la cartera a favor del Ministerio durante la operación del proyecto, de tal manera que se pueda avanzar de manera eficiente y expedita en la revisión de los actos administrativos que han enviado los Organismos de Transito para validarlos con respecto las tarifas registradas en el RUNT y contra el 35% que debe pagarse por derechos a favor del Ministerio, y con ello, posteriormente, elaborar las cuentas de cobro de los montos que deberán transferir los organismos de tránsito.
Se viene unificando y estandarizando los tramites y la codificación que a 2013 han definido los Organismos de Transito a través de sus Actos Administrativos con respecto a la Especie Venal que consume y que es objeto de pago por derechos a favor del Ministerio.</t>
  </si>
  <si>
    <t>La Dirección de Transporte y Tránsito ha desarrollado las siguientes acciones:
1. Revisión del estudio elaborado por la Universidad Nacional en relación con la Ficha Técnica de la Licencia de Conducción. 
2. Preparación de documento con propuesta de ficha técnica de la licencia de Conducción.  
3. Revisión y ajuste de propuesta de Ficha Técnica con base en lo establecido en la Ley 1450 de 2011. 
4. Preparación de ficha BPIN para solicitar recursos para atender el cambio de la Licencia.
5. Revisión de propuesta de Ficha Técnica, en mesas de  trabajo con el Señor Viceministro, Asesores del Viceministerio y la Oficina Asesora de Jurídica, considerando adicionalmente las implicaciones de la modificación del Código Nacional de Tránsito que cursa en el Congreso de la República.
6. Se presentó proyecto de resolución. El proyecto de resolución fue socializado ante la Función Pública y Presidencia de la República en una revisión integral de la nueva ficha y el proceso de sustitución de la licencia de conducción, a partir del Decreto Ley 019 de 2012. 
7.  Se expidió la Resolución 623  de 2013 que adopta el formato de la Ficha Técnica de la Licencia de Conducción. Teniendo en cuenta esta nueva ficha, la cual se empezará a utilizar a partir del 15 de julio de 2013 y  lo dispuesto en el Decreto 019 de 2012, en el cual se definieron vigencias para las licencias de servicio particular, el proceso de cambio de las licencias de conducción será progresivo, a medida que los ciudadanos procedan a la renovación de las mismas, en virtud de las vigencias definidas en el Decreto 019 de 2013.</t>
  </si>
  <si>
    <t>La Dirección de Transporte y Tránsito ha desarrollado las siguientes acciones:
1. Revisión de la Funcionalidad dispuesta en el sistema RUNT para adelantar los trámites de los exámenes y expedición de certificados por parte de los CRC.
2. Estructuración por parte de la Concesión RUNT del control de cambios No. 4113 de 2011, con el objetivo de optimizar los trámites de los CRC en cuanto a oportunidad y seguridad.
3. Revisión los casos de uso del control de cambios para ser aprobados y luego realizar las pruebas de validación a la funcionalidad, con el fin de autorizar el despliegue correspondiente. 
4. Aplazamiento de la implementación del control de cambios, teniendo en cuenta las nuevas disposiciones contenidas en el Decreto 019 de 2012, respecto a la realización de los Exámenes de aptitud física, mental y de coordinación motriz, con el fin de ajustar el control de cambios a la nueva reglamentación que está en proceso de expedición.
5. Se expidió la Resolución 12336 de Diciembre 28 de 2012, "Por la cual se unifica la normatividad, se establecen las condiciones de habilitación y funcionamiento de los Centros de Reconocimiento de Conductores y se dictan otras disposiciones."
6. Concesión RUNT S.A. desarrolló el sistema centralizado de huella, el cual permitirá la validación directa en todas las transacciones que realicen los actores con el sistema RUNT. Con este sistema, el cual será implementado en las próximas semanas, se aumentarán los controles sobre la identidad de las personas y la seguridad de la información relacionada con los trámites realizados.
Adicionalmente se realizó la gestión para que la Concesión ejecutara las siguientes acciones: 1. Desarrollo e implemntacion del control de cambio 4113 de 2011.  2. Las opciones de modificacion de informacion se encuentran totalmente inhabilitadas (categoria, tipo de tramite, fecha de tramite). 3. EL sistema RUNT tiene la opcion de registrar los examenes rechazados, les aplica los tiempos y validaciones de norma pero los usuarios de los CRC no hacen su registro en el sistema.   4. Levantamiento de informacion, elaboracion de los controles de cambios de la Resolucion 12336  5.  Desarrollo e implemntacion de la Resolucion 12336 en produccion a partir del 18 de mayo del 2013  6. Implementacion en produccion del sistema centralizado de huella para minimizar el riesgo en la validacion de los ciudadanos.</t>
  </si>
  <si>
    <t>Al 31 de diciembre de 2012 no se han suscrito modificaciones adicionales al contrato 033 de 2007.
Mediante Resolucion 9295 de octubre 12 de 2012 se deroragon los artículos, 1,2, 3, 4 y 5 de la Resolución 5228 de 2011.</t>
  </si>
  <si>
    <t>A partir del 19 de junio de 2012, la Concesión RUNT S.A., con el fin de atender todos los requerimientos del Ministerio de Transporte, autoridades de control y todos los actores, implementó una herramienta de Gestión Documental denominada SYNERGY,  la cual se basa en el concepto de integración de flujos de trabajo, y que tiene como objetivo el control de los documentos de la organización  en todo su ciclo vida, esto es, producción o recepción hasta su disposición final. 
Esta herramienta permite la automatización de la entrada y salida de correspondencia desde su radicación, distribución y procesamiento, teniendo un mayor control y trazabilidad, asignando responsables y estableciendo tiempos máximos de respuesta a cada una de las comunicaciones recibidas en la organización.   
SYNERGY es una licencia de software, que funciona con la asignación de usuarios  con clave de acceso,  perfiles de consulta  y niveles de seguridad definidos que permiten control de acceso  información. Se integra con las herramientas de Microsoft Office que en la actualidad utiliza la concesión permitiendo compartir documentos, con una alta disponibilidad de la información.  En la actualidad, todos los usuarios responsables de atención de correspondencia cuentan con un  usuario perfilado.  Así mismo permite el cargue de todos los documentos recibidos y generados en cada una de las solicitudes recibidas.</t>
  </si>
  <si>
    <t>Se elboró un Plan de ajustes y actualizaciones de funcionalidades para los años 2012 y 2013. En el 2012 se desarrollaron algunas y otras están agendadas para el 2013.
La concesión RUNT, realiza pruebas sobre la seguridad de la infraestructura periodicamente, e implementa los planes necesarios para mitigar los riesgos identificados, la evaluación se realiza cada 6 meses y se realiza retest de sobre los cambios realizados.</t>
  </si>
  <si>
    <t>1. La resolución 12379 del 28 de diciembre de 2012 en el artículo 2°: “Para la realización del proceso de inscripción el organismo de tránsito registrará en el sistema los datos referentes a tipo y número del documento de identidad del usuario, nombres, apellidos, fecha de nacimiento, grupo sanguíneo y RH, sexo, dirección, teléfono fijo y móvil, correo electrónico, registro de la firma y captura de la huella del usuario”; no exige la obligatoriedad del uso del lector de código bidimensional para la captura de información al sistema. Esta norma solo aclara en el Artículo 3°: “Verificación de la inscripción del usuario en el Sistema RUNT. Para iniciar cualquier trámite asociado al Registro Único Nacional de Tránsito, el organismo de tránsito, previa presentación del documento de identidad y la captura de la huella del usuario, confronta la información con la registrada en el sistema y confirma que el ciudadano que adelanta el trámite es el mismo que se encuentra inscrito o registrado en el sistema”, la previa presentación del documento.
2. La norma no es específica para los casos de la validez del registro presentando el documento CONTRASEÑA y DENUNCIA en caso de robo o pérdida de documento los cuales no poseen código de barras para la lectura.
De acuerdo a esta última norma, el RUNT elaboro instructivo, publico y envió a los diferentes actores del sistema para su aplicación inmediata.
3. El Sistema Centralizado de Huella que desarrollo la Concesión RUNT obligará a que la inscripción de ciudadanos ante el sistema RUNt se realice a partir de la lectura de código de barras de la cédula de ciudadanía con el lector de código bidimensional.</t>
  </si>
  <si>
    <t>Se elboró un Plan de ajustes y actualizacione de funcionalidades para los años 2012 y 2013. En el 2012 se desarrollaron algunas y otras están agendadas para el 2013.
De acuerdo con los tipos de servicio ofrecidos para la gestión de los usuarios, se han establecido diferentes controles. Los organismos a los cuales se les ha asignado un usuario administrador son responsables y custodios jurídicos de la administración y control de los correspondientes accesos, donde el responsable de cualquier cambio es el dueño de la información.  No obstante, dentro de las acciones preventivas implementadas la Concesión realiza procesos de seguimiento y depuración semanal de  todos los usuarios que no han hecho uso del sistema en el último mes, manteniendo depurada la base de usuarios.
Para los usuarios administrados directamente por la Concesión, se han definido una persona Autorizado directamente por el Representante de cada organismo o actor quien es responsable de solicitar los accesos ante el RUNT (creación, eliminación, modificación), estos controles se establecieron  mediante los comunicados 004 y 006 de 2012,  al igual que el servicio anteriormente descrito el usuario autorizado es el responsable de la solicitar la los diferentes acciones sobre los acceso y cambios en la información. Dentro de los controles implementados en este proceso las solicitudes son firmadas digitalmente por el usuario autorizado y validadas en la Concesión antes de su otorgamiento.
Con el fin de minimizar el riesgo de compartir usuarios, contraseñas y certificados, en el mes de marzo de implementó en el sistema la validación de correspondencia de firma donde el sistema valida el  usuario vs Certificado digital con el fin de garantizar la correspondencia entre los dos, así mismo se realiza la validación de la huella siempre que el usuario se autentica y solo le permite activar una sesión a la vez dentro del sistema.
En el momento de la entrega de los usuarios se informa al dueño del acceso las recomendaciones de seguridad que debe tener en cuenta específicamente sobre las contraseñas, el no compartirlas ya que son personales e intransferibles.
Como medida de validación, el RUNT ha desarrollado, planeado la implementación del  Sistema Centralizado de Huella que  se encuentra en fase de pruebas, este componente permite realizar la validación de la huella de manera centralizada contra un repositorio central garantizando así la no suplantación de identidad de usuarios que realizan la transacciones e interactúan con el Sistema. Este sistema se desplego el 4 de mayo de 2013 y actualmente se encuentra en operación.
De otra parte y como mecanismos de control posterior, se implementó una  herramienta de auditoria de sistemas se cuenta con Orace Audit Vault  herramienta de auditoria de base de datos que permite monitorear  las transacciones realizadas por los usuarios administradores sobre la base de datos, los cuales son revisados periódicamente .  En cuanto a la auditoria a otros usuarios cada una de las transacciones genera la traza necesaria que permite auditar el proceso.</t>
  </si>
  <si>
    <t>Para la actualización de las tarifas del año 2013 se aplicó el procedimiento establecido por el Ministerio en el año 2012. Ante la inobservancia por partde  algunos Ots, el Ministerio desconecto el 10 de enero a 109  Ots que no cumplieron con la actualización de tarifas del RUNT y se conectarán en la medida que cumplan y se surta el procedimiento establecido..
Se estructuró proyecto de Ley  “POR MEDIO DE LA CUAL SE MODIFICA EL ARTÍCULO 15 DE LA LEY 1005 DE 2006”, estableciendo que "Dentro de ese cálculo deberá contemplarse el valor de un Salario Diario Legal Vigente (1S.D.L.V.) que será transferido por el correspondiente organismo de tránsito al Ministerio de Transporte, por concepto de costos inherentes a la facultad que tiene el Ministerio de Transporte de asignar series, códigos y rangos de la especie venal respectiva."</t>
  </si>
  <si>
    <t>Para la solicitud y expedición de los CDPs, así como para la estructuración de los Estudios Previos se verifica que el objeto de la contratación se encuentre dentro de las actvidades definidas en la Ficha BPIN del proyecto para la vigencia 2013. Este control se realiza por parte de la unidad ejecutora y por el Grupo de Presupuesto al expedir el CDP y al expedir el Registro Presupuestal.</t>
  </si>
  <si>
    <t>Se elboró un Plan de ajustes y actualizacione de funcionalidades para los años 2012 y 2013. En el 2012 se desarrollaron algunas y otras están agendadas para el 2013.
Adicionalmente se realizó la gesitón ante el RUNT quien desarrollo las siguientes acciones:  1. RUNT realizo presentacion y entrega de las validaciones del sistema activas e inactiva a MT. 2. MT valido el estado de las validaciones 3. RUNT a la fecha aplica todas las validaciones contempladas en la plataforma, garantizando que el certificado de CRC y CEA segun el tramite solicitado se encuentre registrado por el Actor, de lo contrario este es rechazado. 4. Implementacion e produccion del sistema centrlizado de huella para todos los actores y procesos del sistema.</t>
  </si>
  <si>
    <t>En febrero se realizo monitoreo sobre los CDAs, acreditados y activos en RUNT.
31/01/13. Mediante comunicaciones 20134010028311, 20134010014153 y 20134010028301 se solicitó la información a la Cocnesión RUNT, a Subdirección de Tránsito y a la ONAC de la relación de CDAs activos e inactivos en el RUNT, los habilitados y los acreditados, respectivamente.
En forma permanente y antes de archivar una carpeta de CRC, se está revisando y verificando que en el expediente  estén todos los documentos requeridos, incluyendo los expedidos por el ONAC sobre la acreditación del centro.</t>
  </si>
  <si>
    <t>La Subdirección de Tránsito de forma permanente reliza seguimiento a los CEAs y mediante comunicacioes a la Concesion Runt  ha solicitado la desconeccion de los CEAs  que no cumplen la normatividad vigente. 
La Subdirección de Tránsito ha continuado el proceso de inactivación en RUNT de los CEAs que no cumplen la normatividad vigente, específicamente lo dispuesto en el Decreto 1500 de 2009. A la fecha solamente faltan por inactivar las Escuelas que  por orden judicial (Tutelas) han sido activadas nuevamente, considerando que tienen recursos de la vía gubernativa pendientes de resolver.</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</si>
  <si>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mejoras se destaca el próximo despliegue e implementación del sistema centralizado de huella, con el cual se aumentarán los controles sobre la identidad de las personas y la seguridad de la información relacionada con los trámites realizados.</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</si>
  <si>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cuales se encuentran la depuración de vehículos por CEA, de acuerdo a las Resoluciones de Habilitación. Adicionalmente el próximo despliegue e implementación del sistema centralizado de huella, con el cual se aumentarán los controles sobre la identidad de las personas y la seguridad de la información relacionada con los trámites realizados.  
Por su parte el RUNT adelantó las siguientes acciones: 1. Realizar Depuracion de los CEA habiltados por MT. 2. Publicar en la pagina los CEA autorizados 3. Parametrizar el sistema HQ conforme autorizado por MT  y dispuesto en la 1500. 4. Asistencia a las mesas de trabajo con los CEA, analisis de los casos entregados y definicion de causa efecto de los mismos para aplicar solucion.   Los casos entregados ya fueron alcarados y solucionados.</t>
  </si>
  <si>
    <t>Se está revisando y verificando permanentemente que los expedientes de los CDA contengan todos los documentos soporte antes de ser archivados, tanto para los casos de nuevas habilitaciones como para aquellos que tengan novedades con respecto a las condiciones iniciales.</t>
  </si>
  <si>
    <t>Se instalaron mesa períodicas de Se relizó la revisión de las causales de rechazo de la migración de vehículos y licencias de conducción y se adoptaron medidas para facilitar la migración. En el año 2012 las medidas tomadas permitió migrar 4.835.760 Licencias de Conducción y  259.761   vehículos.
Desde la semana del 26 de enero del año 2012, se realizaron reuniones semanales de seguimiento al proyecto RUNT y al proceso de migración de la información histórica que deben realizar los Organismos de Tránsito para cumplir con lo estipulado en el Decreto 019/12, en las cuales se ha venido haciendo seguimiento y tomando acciones relacionadas con el desarrollo e implementación de funcionalidades que estaban pendientes, así como mejoras a las ya existentes, y a temas que ayuden a culminar el proceso de migración de la información histórica, entre las acciones se encuentran:
 Parametrización de Rangos: Se parametrizó un total de 143 rangos de placas y se procesó la información migrada para dichos rangos.
 Cargue de vehículos trasladados: Se enviaron archivos con la información de los vehículos cargados en estado trasladado los cuales estaban siendo solicitados por otros OT para que revisaran y certificaran las características para realizar un cargue masivo de dichos vehículos.
 Parametrización de Carrocerías: Se parametrizaron nuevas carrocerías según análisis de los vehículos rechazados por este criterio.
Como resultado de dichas acciones se evidencio un incremento en los vehículos migrados
En cuanto al registro nacional de conductores (RNA), El ministerio de transporte entrego para del registro histórico de licencias de conducción el cual fue procesado y como resultado se cargó un total aproximado de 4.3 millones de licencias
Por otra parte, en el mes de abril de 2012 se aprobó el Plan de Capacitación a Organismos de Tránsito y Direcciones Territoriales a nivel nacional que la Concesión RUNT debe dar anualmente en cumplimiento de sus obligaciones contractuales, el cual inició el 7 de mayo y culminó el 6 de julio del año en curso, y que fue directamente supervisado por la Coordinación del Grupo RUNT. Dentro de estas capacitaciones también se incluyó un módulo sobre el tema de migración de la información histórica al RUNT.
Cierre de migración de la información de licencias de conducción al sistema RUNT, por parte de los Organismos de Tránsito, a partir del 20 de septiembre de 2012.
Desde comienzos del año 2013 se implementó la estrategia RUNT EN MOVIMIENTO con el fin de culminar el proceso de migración de la información pendiente de los OT al sistema RUNT. En desarrollo de dicha estrategía, períodicamente se realizan reuniones con los OT y Concesión RUNT S.A., con el objetivo de revisar avances y definir nuevas acciones que apunten al objetivo propuesto.
Adicionalmente se realizaron las siguientes acciones:  1.  Mesas de trabajo con MT y OT para identifcar marcas, clases, lineas, colores no parametrizados.  2. Definicion de muevas tablas paramtricas con los nuevos codigos y publicacion en la pagina para ser utilizada por los actores. 3. Disminucion en los tiempos de atencion para el proceso migracion y cargue en la plataforma. 4. Recepcion, revision, analsiis y cargue del 100% de los registros de RNC historico entregado por MT.  5.Capacitacion a los OT sobre el proceso de generacion de la informacion y cargue en la plataforma. 6. Generacion y envio a los OT de la informacion historica cargada y rechazada en RUNT para hacer cruces con la informacion de su sistema local. 7. Generacion y envio de los SIREV disponibles de cada OT. 8. Aplicacion de las mejoras detectadas en las mesas de trabajo de RUNT en MOVIMIENTO.</t>
  </si>
  <si>
    <t>Se realizaron 2 mesas de trabajo con los directivos de cada area en el que se revisaron los planes indicativos anteriores para retomar aquellas metas que no se cumplieron y definir las nuevas. La segunda mesa fue para que entre todos se analizaran los tiempos e indicadores de cada objetivo del plan.</t>
  </si>
  <si>
    <t>El plan indicativo se realizó 1) revisando el plan indicativo de 2012 y 2011 y los compromisos en el plan nacional de desarrollo para retomar los que no se cumplieron 2) Revisar responsables e incluir nuevas metas 3) ajustar metas, tiempos e indicadores de los objetivos del plan para 2013 con los responsables.</t>
  </si>
  <si>
    <t>Se realizaron las gestiones para que el Banco Interamericano de Desarrollo  BID, continuara con el apoyo al proyecto y se logró que en reunión del 20 de Diciembre de 2012, el consultor  GSD, presentara los términos de referencia  para el "acompañamiento al Ministerio de transporte para ajustes y socialización  del proyecto de decreto mediante el cual se adoptará el SINIEV". El cronograma planteado prevé las audiencias para los meses de  marzo y abril de 2013. 
Se han realizado varias reuniones una con los concesionarios todos juntos para dar a conocer los objetivos del nuevo estudio, dos con ANI, INVIAS y el Viceministerio de Infraestructura para socializar el estudio y recibir su vision acerca de los peajes electronicos. Tambien se han realizado una serie de reuniones con los concesionarios de peajes que suministraron informacion de contacto para entender su vision y experiencias con los peajes electronicos. Se socializó el proyecto.
 Esto ha permitido incorporar estas visiones en el estudio desde su inicio teniendo en cuenta que el enfoque en esta primera etapa es en Recaudo Electrónico Vehicular.</t>
  </si>
  <si>
    <t>El cronograma presentado por el Consultor, en la propuesta del BID, para el "acompañamiento al Ministerio de Transporte para ajustes y socialización  del proyecto de decreto mediante el cual se adoptará el SINIEV” se prevé que el análisis de costo beneficio  se elabore durante la etapa de definición del estándar tecnológico.
El consultor presento el primer informe de esta nueva consultoria enfocada en la aplicabilidad que de un sistema de identificacion para el recaudo electronico vehicular. Este contenia una revision de casos de estudio y bibliografia. El analisis de costo beneficio de las diferentes tecnologias sera presentado en el segundo informe en mayo.</t>
  </si>
  <si>
    <t>Se expidió la Resolución 12336 de Diciembre 28 de 2012, "Por la cual se unifica la normatividad, se establecen las condiciones de habilitación y funcionamiento de los Centros de Reconocimiento de Conductores y se dictan otras disposiciones."
El proyecto de acto administrativo Unificación de normas para los CDA, fue consolidado con los tecnicos del Min Ambiente , actualmente en revisión de asesor juridico del despacho del Vice de transporte para pasar a juridica del Mt y firma de los dos Ministerios. 
Se revisaron normatividades   en cuanto a las autorizaciones en  materia de tránsito y después de una evaluación de viabilidad técnica y jurídica se determinó expedir  las siguientes resoluciones que unifican trámites: La  No. 12336 del 28 de diciembre de 2012, " por la cual se unifica la normatividad, se establecen las condiciones de habilitación y funcionamiento de los Centros de Reconocimiento de conductores y se dictan otras disposiciones"  y No. 12379 del 28 de Dic. de 2012 " por la cual se adoptan los procedimientos y se establecen los requisitos para adelantar los trámites ante los organismos de tránsito".
Igualmente se realizó el análisis técnico y jurídico de las normas de Centros de Diagnóstico Automotor, se estructuró de manera conjunta con la oficina jurídica y dirección de Transporte y tránsito,  un proyecto de acto administrativo de unificación de normas para los CDA, , el cual será expedido una vez se resuelva  componente técnico relacionado con el servicio web del RUNT".</t>
  </si>
  <si>
    <t xml:space="preserve"> Los actores del sistema RUNT (organismos de tránsito, centros de reconocimiento de conductores, centros de enseñanza automovilística, entre otros), actuarán en el RUNT a través de nuevo sistema SCH a partir del lunes 6 de mayo; para esta fecha los actores debiron  estar preparados operativa y técnicamente para iniciar el proceso sin inconvenientes.
Concesión RUNT S.A. desarrolló el sistema centralizado de huella, el cual permitirá la validación directa en todas las transacciones que realicen los actores con el sistema RUNT. Con este sistema se aumentarán los controles sobre la identidad de las personas y la seguridad de la información relacionada con los trámites realizados, dentro de ellos los certificados que sean cargados al sistema por los CRC.
Con la implmentación de la Resolucion 12336 de 2012 se realizará el control requerido sobre la operación de los CRCs.</t>
  </si>
  <si>
    <t>Los actores del sistema RUNT (organismos de tránsito, centros de reconocimiento de conductores, centros de enseñanza automovilística, entre otros), actuarán en el RUNT a través de nuevo sistema SCH a partir del lunes 6 de mayo; para esta fecha los actores debiron  estar preparados operativa y
técnicamente para iniciar el proceso sin inconvenientes.
Concesión RUNT S.A. desarrolló el sistema centralizado de huella, el cual permitirá la validación directa en todas las transacciones que realicen los actores con el sistema RUNT. Con este sistema se aumentarán los controles sobre la identidad de las personas y la seguridad de la información relacionada con los trámites realizados, dentro de ellos los certificados que sean cargados al sistema por los CRC.
Con la implmentación de la Resolucion 12336 de 2012 se realizará el control requerido sobre la operación de los CRCs.</t>
  </si>
  <si>
    <t>Mediante contrato 217 de 2012, con la empresa NEXURA, se cumplió la meta del hallazgo.</t>
  </si>
  <si>
    <t>Mediante correo electrónico del 31/05/2013 la Dirección de Infraestructura informa que se expidió la Res. 1860 del 29/05/2013 por la cual se adopta la metodología del SINC.</t>
  </si>
  <si>
    <t>La Oficina Jurídica cambió el mapa de riesgos incluyendo un riesgo adicional.</t>
  </si>
  <si>
    <t>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</si>
  <si>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Mediante Memorando 20121130162023 de septiembre 7 de 2012 y en respuesta a solicitud de la Corrdinación RUNT, la Oficina Jurídica recordó con base en al Contrato de Concesión 033 de 2007 y el Manual de Contratación de la Entidad adoptado mediante Resolución 2444 de 2010, el procedimeinto a seguir en caso de posibles incumplimientos contractuales, por parte del Contratista.</t>
  </si>
  <si>
    <t>Se expidieron las siguientes resoluciones:
11268 del 6 de diciembre de 2012 por la cual se adopta el nuevo informe policial de accidentes de transito (IPAT) su manual de diligenciamiento y se dictan otras disposiciones.
12235 de 2012 "Por la cual se reglamenta el registro de la maquinaria agrícola, industrial y de construcción autopropulsada y se dictan otras disposiciones."
663 y 1062 de 2013 con los lineamientos generales para la entrada en operación del Registro Nacional de Remolques y Semiremolques.
1044 de 2013  mediante la cual se adopta las Fichas Técncas de las Tarjetas de Resistro de Remolques y Semiremlques y de Maquinaria Agricola  de Construcción y Autopropulsada.
Se estructuró y publicó la Resolución que Por la cual se reglamenta el Registro Nacional de Empresas de Transporte Público o Privado – RNET del Registro Único Nacional de Tránsito - RUNT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</si>
  <si>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Se elaboró un Plan de ajustes y actualizacione de funcionalidades para los años 2012 y 2013. En el 2012 se desarrollaron algunas y otras están agendadas para el 2013.
Dentro de este Plan la Concesión RUNT S.A. desarrolló el sistema centralizado de huella, el cual permitirá la validación directa en todas las transacciones que realicen los actores con el sistema RUNT. Con este sistema, el cual será implementado en las próximas semanas, se aumentarán los controles sobre la identidad de las personas y la seguridad de la información.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</si>
  <si>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Se expidieron las siguientes resoluciones:
11268 del 6 de diciembre de 2012 por la cual se adopta el nuevo informe policial de accidentes de transito (IPAT) su manual de diligenciamiento y se dictan otras disposiciones.
12235 de 2012 "Por la cual se reglamenta el registro de la maquinaria agrícola, industrial y de construcción autopropulsada y se dictan otras disposiciones."
663 y 1062 de 2013 con los lineamientos generales para la entrada en operación del Registro Nacional de Remolques y Semiremolques.
1044 de 2013  mediante la cual se adopta las Fichas Técncas de las Tarjetas de Resistro de Remolques y Semiremlques y de Maquinaria Agricola  de Construcción y Autopropulsada.
Se estructuró y publicó la Resolución que Por la cual se reglamenta el Registro Nacional de Empresas de Transporte Público o Privado – RNET del Registro Único Nacional de Tránsito - RUNT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</si>
  <si>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</si>
  <si>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 xml:space="preserve">Se determinó y se esta aplicando que la implementación de despliegues con los  cuales se mejoran o ajustan funcionalidades se realicen en días y horas no habiles (Domingos) y que el mismo día se realicen las pruebas.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</si>
  <si>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 xml:space="preserve">Se determinó y se esta aplicando que la implementación de despliegues con los  cuales se mejoran o ajustan funcionalidades se realicen en días y horas no habiles (Domingos) y que el mismo día se realicen las pruebas.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perido enero de 2012 a mayod e 2013. Mediante comunicación 20134010164351 de mayo 7 de 2012,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</si>
  <si>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 xml:space="preserve">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
</t>
  </si>
  <si>
    <t xml:space="preserve">Se han realizado mesas de trabajo con Concesión RUNT S.A., Cintel y ONAC con el fin de revisar alcance de la funcionalidad de RNPNyJ que será desplegada en los próximos meses, la cual contiene ajustes solicitados por el Ministerio de Transporte.
Mediante comunicación 2013321031832 de Mayo 31 de 2013, la concesión presentó al Ministerio el Plan de Mejoramiento para la implementación de los registros de Segunda Fase y la Mejoras de los de la Primera.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t>
  </si>
  <si>
    <t>Se han realizado mesas de trabajo con Concesión RUNT S.A., Cintel y ONAC con el fin de revisar alcance de la funcionalidad de RNPNyJ que será desplegada en los próximos meses, la cual contiene ajustes solicitados por el Ministerio de Transporte.
Con la implementación de la Resolucion 12336 de 2012 se realiza el control requerido sobre la operación de los CRCs.
Mediante comunicación  20123210383192 de mayo 28 de 2012, la Concesión RUNT S:A, presentó el Plan de Estratégico  para implementación de los Registros de Fase II y las mejoras a los de Primera Fase, el cual fué devuelto por el Viceministro de Transporte mediante oficio 20124010464981 de septimebre 3 de 2012
El Ministerio inicio proceso sancionatorio a la Concesión por presuntos incumplimientos en el contrato durante el periodo enero de 2012 a mayo de 2013. Mediante comunicación 20134010164351 de mayo 7 de 2013, se realizó  requerimiento  por posibles incumplimientos en:  la implementación de los registros de segunda fase, registro de Infracciones, registro de personas naturales y jurídicas, niveles de servicio, inconsistencias en el Registro Nacional de Seguros,Inconsistencias en la mesa de ayuda y en el call center,  plan de capacitación y no atención a los requerimientos contractuales derivados de las comunicaciones enviadas por la anterior interventoría PAI-RUNT.
Para el requerimiento citado el Ministerio realizó la siguiente gestión: 
11 de septiembre de 2012 – Primer requerimiento
03 de octubre de 2012, - Concepto jurídico asesor externo sobre viabilidad de inicio de proceso sancionatorio.
09 de octubre de 2012 – Respuesta CONCESION RUNT al MT sobre requerimiento
24 de octubre de 2012-    Remisión Oficina Jurídica antecedentes de requerimiento (Puntos 1-3)
19 de diciembre de 2012- Respuesta Oficina Jurídica – Necesidad de CONCEPTO TECNICO. 
01 de Febrero de 2013 – Suscripción contrato con CINTEL – Para apoyo a la supervisión técnica ( Revisión de incumplimientos d e la concesión y de requerimientos realizados) 
Febrero – Abril - Preparación y elaboración del concepto técnico por parte de CINTEL. 
25 de abril de 2013 – Envío del Concepto Técnico por parte de CINTEL,.
07 de mayo de 2013 – El Mt nuevamente requiere a la CONCESION, con base en el concepto técnico emitido por CINTEL. 
23 de mayo de 2013 – Respuesta de la Concesión RUNT sobre requerimiento, solicitando remisión del Concepto Técnico de CINTEL.
28 de mayo de 2013 –  Ministerio remite el Concepto Técnico de CINTEL  a la Concesión RUNT. – Se dan 5 días hábiles a la Concesión RUNT  para que presente sus descargos .
Mediante comunicación 2013321031832 de Mayo 31 de 2013, la concesión presentó al Ministerio el Plan de Mejoramiento para la implementación de los registros de Segunda Fase y la Mejoras de los de la Primera.</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</si>
  <si>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de la capacitación y la operación de la funcionalidad de CEAS.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t>
  </si>
  <si>
    <t>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cuales se encuentran medidas para la depuración de intructores vinculados y que realmente pueden certificar por CEA. Adicionalmente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t>
  </si>
  <si>
    <t xml:space="preserve">A partir del 2 de enero de 2013, se ajustó la parametrización de la Funcionalidad de los CEAs, conforme a lo establecido en el Decreto 1500 de 2009. Además, se implementaron mesas de trabajo, a partir del 4 de abril de 2013, con representantes de CEAS y la Concesión RUNT S.A., con el objetivo de evaluar los inconvenientes presentados y proyectar mejoras en cuanto al control y operación de la funcionalidad de CEAS, dentro de las cuales se encuentran medidas para la depuración de intructores vinculados y que realmente pueden certificar por CEA. Adicionalmente 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CEAs.
Mediante comunicación 2013321031832 de Mayo 31 de 2013, la concesión presentó al Ministerio el Plan de Mejoramiento para la implementación de los registros de Segunda Fase y la Mejoras de los de la Primera.
</t>
  </si>
  <si>
    <t>Concesión RUNT S.A. desarrolló el sistema centralizado de huella, el cual permite la validación directa en todas las transacciones que realicen los actores con el sistema RUNT. Con este sistema, implementado el 4 de mayo de 2013, se aumentaron los controles sobre la identidad de las personas y la seguridad de la información relacionada con los trámites realizados, dentro de ellos los certificados que sean cargados al sistema por los CDAs.
Se han realizado mesas de trabajo con Concesión RUNT S.A., Cintel y ONAC con el fin de revisar alcance de la funcionalidad de RNPNyJ que será desplegada en los próximos meses, la cual contiene ajustes solicitados por el Ministerio de Transporte.
Mediante comunicación 2013321031832 de Mayo 31 de 2013, la concesión presentó al Ministerio el Plan de Mejoramiento para la implementación de los registros de Segunda Fase y la Mejoras de los de la Primera.</t>
  </si>
  <si>
    <t>Mediante  oficio remitido a la Superintendencia de puertos y transporte se le solicita la visita a tdos los organismos de transito del pais, Radicado 20124200570071.
Desde comienzos del año 2013 se implementó la estrategia RUNT EN MOVIMIENTO con el fin de culminar el proceso de migración de la información  de los OT al sistema RUNT. En desarrollo de dicha estrategía, se está culminando piloto con los OT de Bogotá y Cundinamarca, el cual será replicado a todos los Departamentos. Además, mediante comunicación se reiteró a los OT que no habían enviado información sobre estado de la migración e inconvenientes que han tendio, que es indispensable reportar la información solicitada.  
Las acciones implementadas fueron: 
Establecimiento de las mesas de trabajo entre RUNT,  Ministerio de Transporte y Organismos de Tránsito. 
Desarrollo e Implementación del sistema validador de archivos de migración.
Automatización de procesos
Generación automática de boletines de rechazo para los OT
Ajuste de parametrización de carrocerías, tipos de combustible, clase, para migración.
Visitas a Organismos de Tránsito
Capacitación a Organismos de Tránsito
Parametrización de rangos de placas por organismos 
Medidas para la solución de la problemática de duplicidad de placas, entre ellas Resolución 10378 de noviembre 1 de 2012. 
Apoyo directo a Organismos de Tránsito en la migración
Requerimiento a la Superintendencia de Puertos y Transporte para visitar  a todos los organismos de transito del País.</t>
  </si>
  <si>
    <t>Se expidió el memorando 20134000086053 del 15/05/2013, por parte de la Dirección de Transporte y Tránsito y dirigido a todos los despachos del Viceministerio de Transporte, sobre los lineamientos y criterios básicos para la determinación de los perfiles del personal a contratar mediante los contratos de prestación de servicios profesionales y apoyo a la gestión.</t>
  </si>
  <si>
    <t>Esta meta queda derogada con el Decreto 2693 de Diciembre de 2012.</t>
  </si>
  <si>
    <t>Los  saldos se ajustaron con corte al 31 de diciembre de 2012 y durante la vigencia del 2013 se realizaron las devoluciones de los recursoso no ejecutados.
Mediante radicado 20122100653861 se solicitaron las acciones de mejora a los entes Gestores.</t>
  </si>
  <si>
    <t>A 31 de diciembre de 2012 Metrolinea no presenta saldo de la fuente Nación BIRF. segun acta de certificado de saldos dado por la fiducia. 
Se realizó reunion de seguimiento  el 12 de febrero de 2013 y se tiene previsto para julio la segunda reunión.
En cuanto a Metroplus presenta la siguiente situacíon: categoria 4 $16,562,911,00 y categoría 6 $608,362,397. Estos recursos son objeto de devolución al Banco Mundial.
Se realizó reunión de seguimiento el dia 22 de febrero de 2013 y se tiene previsto la segunda en el mes de julio.</t>
  </si>
  <si>
    <t>la Unidad  solicitó concepto a la Contaduría mediante radicado 20122100656661 del 12 de diciembre.
De acuerdo al concepto de la Contaduría General de la Nación respuesta radicado 20133210062222 del 5 de febrero, la Unidad remitio la homologacion de cuentas, por medio de la cual se establece el "reconocimiento en las entidades gestoras de los sistemas de transporte masivo de los recursos de cofinanciación, girados directamente por la Nación y por los entes territoriales a las fiducias constituidas" 
Teniendo encuenta el concepto de la Contaduría, para el registro de la entrega de obras a los entes territoriales, se actualizó el Manual Financiero el cual fue remitido a todos los entes Gestores de los SITM , mediante correo electrónico del 28 de junio de 2013,</t>
  </si>
  <si>
    <t>En la actualización hecha al Manual Financiero en diciembre del 2012, se incluyeron los reportes SIIF en el numeral 3.2.
Adicionalmente en los informes a 31 de diciembre de 2012 se encuentran la información: Saldos y movimientos del SIIF y la conciliación entre Saldos y Movimientos y el Estado de Inversión Acumulada.</t>
  </si>
  <si>
    <t>Mediante memorando 20132100108713 del 19 de junio de 2013, se envió mapa de riesgo de la UMUS, al grupo de Desarrollo y Administracion del SGC, para la actualización del mapa del proceso de Asesoria y Asistencia Técnica</t>
  </si>
  <si>
    <t xml:space="preserve">Se adelantaron las primeras reuniones  de seguimiento, en el mes de febrero de 2013, la segunda se prevé para el mes de  julio. </t>
  </si>
  <si>
    <t xml:space="preserve">Se adelantaron las primeras reuniones  de seguimiento, en el mes de febrero de 2013, la segunda se prevé para el mes de  julio. 
El 16 de enero de 2013 se reintegró al Banco Mundial el valor no ejecutado por la Unidad por valor de USD1,376,271,99
</t>
  </si>
  <si>
    <t>Se solicitaron vigencias futuras y se realizaron contratos por 12 meses desde noviembre de 2012 hasta noviembre de 2013.</t>
  </si>
  <si>
    <t>En los contratos firmados en noviembre de 2012 los pagos a favor de los consultados serán realizados de manera mensual y no estan sujetos contra productos en los nuevos contratos.</t>
  </si>
  <si>
    <t>Se actualizó la lista de chequeo y se aplica en procesos precontractuales</t>
  </si>
  <si>
    <t xml:space="preserve">Mediante comunicación 201220100673881 de 24 de diciembre de 2012, dirigido Transcaribe se impartio instruciones.
Mediante comunicación 201220100673881 de 24 de diciembre de 2012, dirigido Transcaribe, se reitera las instrucciones para los procedimientos contractuales. </t>
  </si>
  <si>
    <t>A través de las comunicaciones Nos. 20132100182981, 20132100194241, 20132100194210 de 2013,  dirigidas a los entes gestores Metrolinea,  Transmetro y Transcaribe respectivamente, se brindaron recomendaciones relacionados con aspectos precontractuales para ser tenidos en cuenta por parte de los entes gestores y ser aplicados en los pliegos de condiciones y proceso de evaluación.</t>
  </si>
  <si>
    <t>Se llevaron a cabo reuniones de seguimiento durante el mes de febrero de 2013, están revisados y ajustados en sus cifras , se programó las reuniones trimestrales  de seguimiento para el mes de julio de 2013.</t>
  </si>
  <si>
    <t xml:space="preserve">Los informes de avance los proyectos a 31 de diciembre de 2012 y a 31 de marzo de 2013 estan revisados y ajustados en sus cifras, los mismos fueron remitidos con oficios Nos. 20132100197471,  20132100197611,  20132100197641,  20132100197661,  20132100197671 del 31 de mayo de 2013, a : Banco Mundial, Departamento Nacional de Planeación, Ministerio de Hacienda y Credito Público, Comision Interparlamentaria de Credito Público y Direcion de Infraestructura del Departamento Nacional de Planeacion, respectivamente </t>
  </si>
  <si>
    <t>Se suscribió la prórroga del convenio hasta el mes de agosto del presente año. Se solicitó la asignación de un gerente para el proyecto. Se solicitó la realización de comités de seguimiento mensuales.</t>
  </si>
  <si>
    <t>Se expidió el memorando dirigido a todos los funcionarios del viceministerio de Transporte y DTT No.: 20134000086063 del 15/05/2013, Lineamientos y criterios básicos para la elaboración de estudios previos de convenios relacionados con innovación ciencia y tecnología.</t>
  </si>
  <si>
    <t>Se expidió el memorando dirigido a todos los funcionarios del viceministerio de Transporte y DTT No.: 20134000086053 del 15/05/2013, Lineamientos y criterios básicos para la determinación de los perfiles de las personas a contratar mediante contrato de prestación de servicios profesionales y apoyo a la gestión.</t>
  </si>
  <si>
    <t>Se implementó el Registro  por cargue de archivos del IPAD 2011 y se ecuentra en desarrollo las funcionalidades para el nuevo IPAD establecido en la Resolución 11268 de 2012.</t>
  </si>
  <si>
    <t>Se estructuró mapa funcional de operación del RNIT articuladamente con el SIMIT sin generar doble digitación. Se encuentra pendiente su validación con RUNT y SIMIT para estructurar el documento con el procedimiento.</t>
  </si>
  <si>
    <t>Se implementó el Registro  por cargue de archivos del IPAD 2011 y se encuentra en desarrollo las funcionalidades para el nuevo IPAD establecido en la Resolución 11268 de 2012.</t>
  </si>
  <si>
    <t>Informa FONADE que  la Jurídica está en la elaboración de la minuta de modificación, y se espera que el 20 y el 22 de Junio sea enviada al MT para revisión y tan pronto se tenga aprobación por parte de Ministerio, Fonade procederás a firma es decir que la semana entre el 24 y el 28 de junio  una vez legalizada la modificación, solicitamos realizar la transferencia a la cuenta bancaria que notifico el Ministerio.</t>
  </si>
  <si>
    <t xml:space="preserve">Se estructuró proyecto de Ley  “POR MEDIO DE LA CUAL SE MODIFICA EL ARTÍCULO 15 DE LA LEY 1005 DE 2006”, estableciendo que "Dentro de ese cálculo deberá contemplarse el valor de un Salario Diario Legal Vigente (1S.D.L.V.) que será transferido por el correspondiente organismo de tránsito al Ministerio de Transporte, por concepto de costos inherentes a la facultad que tiene el Ministerio de Transporte de asignar series, códigos y rangos de la especie venal respectiva."  
El proyecto de Ley fue remitido a la Oficina Juridica con Memorando 20134000095253 de mayo 29 de 2013, con los ajustes solicitados y posteriormente fue firmado por la Sra Ministra para ser presentado al Congreso de la República. </t>
  </si>
  <si>
    <t>Se han realizado mesas de trabajo con Concesión RUNT S.A., Cintel y ONAC con el fin de revisar alcance de la funcionalidad de RNPNyJ que será desplegada en los próximos meses, la cual contiene ajustes solicitados por el Ministerio de Transporte.
Por su parte por gestión del Ministerio la Concesión RUNT realizó las siguientes acciones: 1. Presentacion en reuniones con MT-ONAC-RUNT para presentar el alcance de la funcionalidad que se tiene desarrollada, revision del alcance y determinar las necesidades de cada una de las partes.  2. MT-RUNT realizo depuracion de la informacion de los actores registrado en RUNT.  Conformando una sola base de datos de actores, consolidada entre las partes y publicar en la pagina de RUNT. 3. Elaboracion de los controles de cambio con los nuevos requerimientos realizados por las entidades y definicion de fecha para salir el proximo  10 de agosto.</t>
  </si>
  <si>
    <t>Sobre esta meta se han desarrollado las siguientes acciones: 
1. Firma de Contrato Interadministrativo No. 102 de 2011 con la Universidad Nacional de Colombia, con el objetivo de elaborar diagnóstico administrativo, funcional, operativo y tecnológico de los Organismos de Tránsito, insumo fundamental para la preparación de la nueva reglamentación de los OT.
2. Revisión del informe final y de los productos presentados por la Universidad Nacional, los cuales fueron entregados  en forma definitiva en el mes de junio de 2012.
3. Iniciación de la estructuración del proyecto de reglamentación con base en los resultados del diagnóstico.
4. Revisión de otros estudios elaborados sobre el tema del proyecto y otras estructuras organizaciones a nivel estatal. Lo anterior con el fin de enriquecer los antecedentes para la estructuración final de la reglamentación, la cual será socializada con el  legislativo y los entes territoriales.</t>
  </si>
  <si>
    <t>Desde la Subdirección Administrativa y Financiera se realizaron las siguientes acciones:
- Registro a diciembre 31 de 2011 de la multa adeudada por Seguros Colpatria por incumplimiento del contrato de interventoria RUNT por un valor de $327,9 millones. No. de causación 151811.
- Registro a Septiembre 6 de 2012 de la multa adeudada por Seguros Colpatria por clausula penal 106.368.679 por incumplimiento del contrato de interventoria RUNT por un valor de $106,3 millones. No. de causación 145212.
Ambas multas se encuentran en proceso de cobro coactivo en cabeza del grupo de trabajo responsable.</t>
  </si>
  <si>
    <t>Con oficio radicado MT-20133210131232 de marzo de 2013, se recibió la información del RUNT con corte al Diciembre 31 de 2012 , y se procedio con el respectivo registro contable quedando actualizado a 31/12/2012</t>
  </si>
  <si>
    <t>Desde la Concesión RUNT se viene recibiendo el inventario actualizado de bienes en uso, semestralmente. Se cuenta con inventario actualizado a 31/12/2012</t>
  </si>
  <si>
    <t>Desde la Concesión RUNT se viene recibiendo semestralemente el inventario actualizado de bienes en uso. Se cuenta con inventario actualizado a 31/12/2012.</t>
  </si>
  <si>
    <t xml:space="preserve">El subdirector Administrativo y financiero indica que ya se identificaron  las necesidades y/o fallas actuales que se presentan con el manejo del archivo. Se realizaron reuniones de capacitación y seguimiento los días 9 y 10 de julio de 2013 donde identifica que a pesar de las orientaciones y el acompañamiento del Grupo de Archivo Central, aun continuan las debilidades en el manejo del archivo. </t>
  </si>
  <si>
    <t xml:space="preserve">Lote frente al Terminal de Barraquilla: Se cuenta con ocupantes ilegales identificados. Se solicitó acompañamiento a la CGR y se entablaron demandas de restitución por la abogada de la DT Atlántico. 
Lote Buenventura: Se llegó a un acuerdo con la alcaldía del munipcio en el cual ellos se comprometen a elaborar el levantamiento topográfico y el censo de familias de ocupantes y, posteriormente, plantear posibles soluciones a la problemática existente. </t>
  </si>
  <si>
    <t>Mediante radicado 20133270122193 del 9 de julio de 2013, se prestnta informe del estado de diferencias de cartera y se plasma los inconveniters para depurarlos en su totalidad.
De la cuenta deudores 140101, 140102 y 140103 se han revisado y se han elaborado asientos manuales en la medida que el SIIF lo permita. Por la problemática en cuanto al proceso y cruce de información, se encuetra en proceso de revisión el cual es demasiado dispendioso por el volumen de información.
Es importante mencionar que el SIIF no genera auxiliares que es la fuente de detalle en su máxima expresión. Auquellas cuentas contables que reposan en Contabilidad son objeto de asiento manual.</t>
  </si>
  <si>
    <t>Mediante radicado 20133270122193 del 9 de julio de 2013, se etablece que la labor se realizó, no obstante de 18 que comprenden el rubro de deudores, 10 quedaron con saldos totalmente iguales y 8 subcuentas quedaron con partidas conciliatorias.</t>
  </si>
  <si>
    <t>Se recibió la respuesta de la revisoría fiscal, en la cual manifiestan que, tal como ya lo habían expresado en el informe anual de los estados financieros, los gastos administrativos, se han registrado bajo criterios de razonabilidad  y se ajustan a la realidad de la Organización, siendo realizados de acuerdo al objeto misional de la Corporación y a las normas que rigen la materia.</t>
  </si>
  <si>
    <t>En primer lugar, es de advertir que en la presente vigencia presupuestal no se han ejecutado recursos con cargo a esta iniciativa. En lo relacionado con el tema específico de coordinación interinstitucional, se llevaron a cabo varias reuniones sobre los temas objeto de trabajo futuro en materia de seguridad vial; así como para definir cómo se procedería a al análisis de las partidas presupuestales para tales efectos. En tal sentido, en las instalaciones del Ministerio de Transporte  se tuvieron reuniones con las entidades responsables de la seguridad vial el 6 de mayo y el 17 de junio de 2013. En estas reuniones el Ministerio fijó su posición sobre la forma como evolucionarán los temas relacionados con seguridad vial, en armonía con la nueva institucionalidad liderada por la ANSV, y en tal sentido manifestó que se adelantarían, en primer lugar, acciones encaminadas a revisar, modificar y desarrollar el Plan Nacional de Seguridad Vial 2011-2016 y se crearon mesas temáticas para tal fin.
Los delegados de la Corporación han asistido, de acuerdo al cronograma, a las siguientes mesas temáticas:
*La doctora Claudia Puentes asistió el 5 de julio de 2013 a la mesa temática "estrategias para el comportamiento humano" y el 9 de julio, a la mesa "estrategias en los vehículos y acciones de control", asistió el Dr. Ramón Madriñán, asesor de la Corporación en el tema.
*El ingeniero Mauricio Pineda asistió el 5 de julio de 2013 a la mesa temática "estrategias en la infraestructura vial y planificación urbana".
*La doctora Salomé Naranjo asistió el 9 de julio de 2013 a la mesa temática "sistema de atención y rehabilitación de víctimas". 
A la fecha no ha habido más reuniones para coordinación de ejecución. 
Igualmente, en lo relacionado en concreto con el tema de financiación, se tuvo reunión con los viceministros de Infraestructura y Transporte el 2 de julio para discutir la aprobación de los rubros presupuestales que tiendan a la consecución del objeto misional de la entidad.</t>
  </si>
  <si>
    <t>En lo relacionado con el tema específico de coordinación interinstitucional, se llevaron a cabo varias reuniones sobre los temas objeto de trabajo futuro en materia de seguridad vial; así como para definir cómo se procedería a al análisis de las partidas presupuestales para tales efectos. En tal sentido, en las instalaciones del Ministerio de Transporte  se tuvieron reuniones con las entidades responsables de la seguridad vial el 6 de mayo y el 17 de junio de 2013. En estas reuniones el Ministerio fijó su posición sobre la forma como evolucionarán los temas relacionados con seguridad vial, en armonía con la nueva institucionalidad liderada por la ANSV, y en tal sentido manifestó que se adelantarían, en primer lugar, acciones encaminadas a revisar, modificar y desarrollar el Plan Nacional de Seguridad Vial 2011-2016 y se crearon mesas temáticas para tal fin.
Los delegados de la Corporación han asistido, de acuerdo al cronograma, a las siguientes mesas temáticas:
*La doctora Claudia Puentes asistió el 5 de julio de 2013 a la mesa temática "estrategias para el comportamiento humano" y el 9 de julio, a la mesa "estrategias en los vehículos y acciones de control", asistió el Dr. Ramón Madriñan, asesor de la Corporación en el tema.
*El ingeniero Mauricio Pineda asistió el 5 de julio de 2013 a la mesa temática "estrategias en la infraestructura vial y planificación urbana".
*La doctora Salomé Naranjo asistió el 9 de julio de 2013 a la mesa temática "sistema de atención y rehabilitación de victimas". 
A la fecha no ha habido más reuniones para coordinación de ejecución.
Igualmente, en lo relacionado en concreto con el tema de financiación, se tuvo reunión con los viceministros de Infraestructura y Transporte el 2 de julio para discutir la aprobación de los rubros presupuestales que tiendan a la consecución del objeto misional de la entidad.</t>
  </si>
  <si>
    <t>Se esta realizado un seguimiento a los informes del contratista por parte del interventor del contrato, verificando detalladamente las actividades realizadas y el cumplimiento del objeto contractual.</t>
  </si>
  <si>
    <t>Se esta realizando un seguimiento al cumplimiento de las directrices e instrucciones impartidas, relacionadas con la conservación de los informes del interventor y los requisitos mínimos de dichos informes.</t>
  </si>
  <si>
    <t>Se esta llevando a cabo el proceso de organización de expedientes del año 2012 de acuerdo a lo establecido en este plan de mejoramiento.</t>
  </si>
  <si>
    <t>Se esta verificando el cumplimiento de las instrucciones relacionadas con los requerimientos para adicionar contrato y su contenido mínimo.</t>
  </si>
  <si>
    <t>Se están verificando los soportes de pago con el fin de mitigar y minimizar la ocurrencia de errores.</t>
  </si>
  <si>
    <t>Se esta verificando el cumplimiento de las instrucciones relacionadas con la suscripción de contratos y el cumplimiento de requisitos mínimos.</t>
  </si>
  <si>
    <t xml:space="preserve">Se informó mediante oficio a los funcionarios responsables, las instrucciones y directrices para la suscripción del acta de terminación de contratos. También se determinó e informó el tipo de contratos que por su naturaleza requieren acta de terminación.  </t>
  </si>
  <si>
    <t>Se incluyó en el orden del día de la reunión N.° 14 del Comité Financiero de la CFPV, un punto especifico relacionado con la revisión de la política de inversión de la Organización. Las consideraciones y modificaciones a la política se discutirán en la próxima reunión del Comité, sin embargo, los miembros del Comité consideran que el portafolio del FPV esta conformado por títulos de bajo riesgo y alta liquidez que son fáciles de monetizar, sin importar su duración.</t>
  </si>
  <si>
    <t>En el segundo trimestre de 2013 se tramitaron 3088 actos administrativos en el grupo de IUIT</t>
  </si>
  <si>
    <t>Para el segundo trimestre de 2013 se contestaron 115,614 llamadas de las 122,004 entrantes.</t>
  </si>
  <si>
    <t>Para  el segundo trimestre de 2013 se han ejecutado 13 operativos a terminales, 26 a rutas de pasajeros intermunicipal; 1 a carga donde se evaluaron 11 empresas; y 1  a servicio especial donde se evaluaron 7 empresas.</t>
  </si>
  <si>
    <t>En el segundo trimestre de 2013 se realizaron 147 visitas: 1 a CRC; 9 a CDA, 24 a Transporte especial; 12 a pasajeros y 12 a carga.</t>
  </si>
  <si>
    <t>En el segundo trimestre de 2013 se realizaron 56 aperturas.</t>
  </si>
  <si>
    <t>VIGENCIA 2012</t>
  </si>
  <si>
    <t>FECHA DE SEGUIMIENTO : 30 de Junio de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</si>
</sst>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quot;$&quot;#,##0.00;[Red]&quot;$&quot;#,##0.00"/>
    <numFmt numFmtId="165" formatCode="d\-mmm\-yy"/>
    <numFmt numFmtId="166" formatCode="0;[Red]0"/>
    <numFmt numFmtId="167" formatCode="[$-240A]d&quot; de &quot;mmmm&quot; de &quot;yyyy;@"/>
    <numFmt numFmtId="168" formatCode="dd/mmm/yyyy"/>
    <numFmt numFmtId="169" formatCode="[$-C0A]d\-mmm\-yy;@"/>
    <numFmt numFmtId="170" formatCode="yyyy/mm/dd"/>
    <numFmt numFmtId="171" formatCode="0.0"/>
    <numFmt numFmtId="172" formatCode="0.0%"/>
  </numFmts>
  <fonts count="42" x14ac:knownFonts="1">
    <font>
      <sz val="11"/>
      <color theme="1"/>
      <name val="Calibri"/>
      <family val="2"/>
      <scheme val="minor"/>
    </font>
    <font>
      <sz val="11"/>
      <color theme="1"/>
      <name val="Calibri"/>
      <family val="2"/>
      <scheme val="minor"/>
    </font>
    <font>
      <b/>
      <sz val="9.5"/>
      <name val="Arial"/>
      <family val="2"/>
    </font>
    <font>
      <sz val="9.5"/>
      <name val="Arial"/>
      <family val="2"/>
    </font>
    <font>
      <sz val="12"/>
      <color theme="1"/>
      <name val="Calibri"/>
      <family val="2"/>
      <scheme val="minor"/>
    </font>
    <font>
      <sz val="9.5"/>
      <color indexed="8"/>
      <name val="Arial"/>
      <family val="2"/>
    </font>
    <font>
      <b/>
      <sz val="8"/>
      <color indexed="81"/>
      <name val="Tahoma"/>
      <family val="2"/>
    </font>
    <font>
      <sz val="8"/>
      <color indexed="81"/>
      <name val="Tahoma"/>
      <family val="2"/>
    </font>
    <font>
      <b/>
      <sz val="9.5"/>
      <name val="Arial Narrow"/>
      <family val="2"/>
    </font>
    <font>
      <u/>
      <sz val="10"/>
      <color indexed="12"/>
      <name val="Arial"/>
      <family val="2"/>
    </font>
    <font>
      <sz val="9.5"/>
      <color rgb="FFFF0000"/>
      <name val="Arial"/>
      <family val="2"/>
    </font>
    <font>
      <u/>
      <sz val="9.5"/>
      <name val="Arial"/>
      <family val="2"/>
    </font>
    <font>
      <sz val="11"/>
      <name val="Arial"/>
      <family val="2"/>
    </font>
    <font>
      <sz val="9.5"/>
      <name val="Arial Narrow"/>
      <family val="2"/>
    </font>
    <font>
      <sz val="9.5"/>
      <color theme="1"/>
      <name val="Arial"/>
      <family val="2"/>
    </font>
    <font>
      <sz val="9.5"/>
      <color indexed="10"/>
      <name val="Arial"/>
      <family val="2"/>
    </font>
    <font>
      <b/>
      <sz val="12"/>
      <name val="Arial"/>
      <family val="2"/>
    </font>
    <font>
      <sz val="12"/>
      <name val="Arial"/>
      <family val="2"/>
    </font>
    <font>
      <sz val="10.5"/>
      <name val="Arial"/>
      <family val="2"/>
    </font>
    <font>
      <b/>
      <sz val="10.5"/>
      <name val="Arial"/>
      <family val="2"/>
    </font>
    <font>
      <i/>
      <sz val="10.5"/>
      <name val="Arial"/>
      <family val="2"/>
    </font>
    <font>
      <i/>
      <u/>
      <sz val="10.5"/>
      <name val="Arial"/>
      <family val="2"/>
    </font>
    <font>
      <sz val="10.5"/>
      <color indexed="8"/>
      <name val="Arial"/>
      <family val="2"/>
    </font>
    <font>
      <b/>
      <sz val="10.5"/>
      <color rgb="FF000000"/>
      <name val="Arial"/>
      <family val="2"/>
    </font>
    <font>
      <vertAlign val="superscript"/>
      <sz val="10.5"/>
      <color indexed="8"/>
      <name val="Arial"/>
      <family val="2"/>
    </font>
    <font>
      <sz val="10"/>
      <name val="Arial"/>
      <family val="2"/>
    </font>
    <font>
      <b/>
      <sz val="8"/>
      <name val="Arial"/>
      <family val="2"/>
    </font>
    <font>
      <sz val="9.5"/>
      <color theme="0"/>
      <name val="Arial"/>
      <family val="2"/>
    </font>
    <font>
      <sz val="8"/>
      <name val="Arial"/>
      <family val="2"/>
    </font>
    <font>
      <b/>
      <sz val="11"/>
      <name val="Arial"/>
      <family val="2"/>
    </font>
    <font>
      <sz val="11"/>
      <color theme="1"/>
      <name val="Arial"/>
      <family val="2"/>
    </font>
    <font>
      <sz val="11"/>
      <color theme="1"/>
      <name val="Times New Roman"/>
      <family val="1"/>
    </font>
    <font>
      <u/>
      <sz val="9.5"/>
      <color indexed="8"/>
      <name val="Arial"/>
      <family val="2"/>
    </font>
    <font>
      <sz val="9.5"/>
      <name val="Calibri"/>
      <family val="2"/>
      <scheme val="minor"/>
    </font>
    <font>
      <b/>
      <sz val="16"/>
      <name val="Arial"/>
      <family val="2"/>
    </font>
    <font>
      <sz val="16"/>
      <name val="Arial"/>
      <family val="2"/>
    </font>
    <font>
      <sz val="9"/>
      <name val="Arial"/>
      <family val="2"/>
    </font>
    <font>
      <sz val="10"/>
      <color indexed="8"/>
      <name val="Arial Narrow"/>
      <family val="2"/>
    </font>
    <font>
      <sz val="9.5"/>
      <color rgb="FF000000"/>
      <name val="Arial"/>
      <family val="2"/>
    </font>
    <font>
      <sz val="9.5"/>
      <color theme="1"/>
      <name val="Calibri"/>
      <family val="2"/>
      <scheme val="minor"/>
    </font>
    <font>
      <b/>
      <sz val="9.5"/>
      <color theme="0"/>
      <name val="Arial"/>
      <family val="2"/>
    </font>
    <font>
      <sz val="8"/>
      <color theme="1"/>
      <name val="Arial"/>
      <family val="2"/>
    </font>
  </fonts>
  <fills count="3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49"/>
        <bgColor indexed="64"/>
      </patternFill>
    </fill>
    <fill>
      <patternFill patternType="solid">
        <fgColor indexed="50"/>
        <bgColor indexed="64"/>
      </patternFill>
    </fill>
    <fill>
      <patternFill patternType="solid">
        <fgColor indexed="13"/>
        <bgColor indexed="64"/>
      </patternFill>
    </fill>
    <fill>
      <patternFill patternType="solid">
        <fgColor indexed="52"/>
        <bgColor indexed="64"/>
      </patternFill>
    </fill>
    <fill>
      <patternFill patternType="solid">
        <fgColor rgb="FF99CC00"/>
        <bgColor indexed="64"/>
      </patternFill>
    </fill>
    <fill>
      <patternFill patternType="solid">
        <fgColor rgb="FFFFFF00"/>
        <bgColor indexed="64"/>
      </patternFill>
    </fill>
    <fill>
      <patternFill patternType="solid">
        <fgColor rgb="FFFFCC00"/>
        <bgColor indexed="64"/>
      </patternFill>
    </fill>
    <fill>
      <patternFill patternType="solid">
        <fgColor rgb="FF33CCCC"/>
        <bgColor indexed="64"/>
      </patternFill>
    </fill>
    <fill>
      <patternFill patternType="solid">
        <fgColor rgb="FFFFFFFF"/>
        <bgColor rgb="FF000000"/>
      </patternFill>
    </fill>
    <fill>
      <patternFill patternType="solid">
        <fgColor rgb="FFFFFFFF"/>
        <bgColor rgb="FFFFCC00"/>
      </patternFill>
    </fill>
    <fill>
      <patternFill patternType="solid">
        <fgColor rgb="FF33CCCC"/>
        <bgColor rgb="FF000000"/>
      </patternFill>
    </fill>
    <fill>
      <patternFill patternType="solid">
        <fgColor rgb="FF99CC00"/>
        <bgColor rgb="FF000000"/>
      </patternFill>
    </fill>
    <fill>
      <patternFill patternType="solid">
        <fgColor rgb="FFFFFF00"/>
        <bgColor rgb="FF000000"/>
      </patternFill>
    </fill>
    <fill>
      <patternFill patternType="solid">
        <fgColor theme="0"/>
        <bgColor indexed="64"/>
      </patternFill>
    </fill>
    <fill>
      <patternFill patternType="solid">
        <fgColor theme="1"/>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3"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theme="6"/>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rgb="FF7030A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rgb="FFFFC000"/>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theme="3" tint="0.39997558519241921"/>
        <bgColor indexed="64"/>
      </patternFill>
    </fill>
  </fills>
  <borders count="6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64"/>
      </left>
      <right style="medium">
        <color indexed="64"/>
      </right>
      <top/>
      <bottom/>
      <diagonal/>
    </border>
  </borders>
  <cellStyleXfs count="5">
    <xf numFmtId="0" fontId="0" fillId="0" borderId="0"/>
    <xf numFmtId="9" fontId="1" fillId="0" borderId="0" applyFont="0" applyFill="0" applyBorder="0" applyAlignment="0" applyProtection="0"/>
    <xf numFmtId="0" fontId="4"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cellStyleXfs>
  <cellXfs count="1374">
    <xf numFmtId="0" fontId="0" fillId="0" borderId="0" xfId="0"/>
    <xf numFmtId="0" fontId="3" fillId="0" borderId="0" xfId="0" applyFont="1" applyProtection="1"/>
    <xf numFmtId="0" fontId="3" fillId="2" borderId="0" xfId="0" applyFont="1" applyFill="1" applyBorder="1" applyAlignment="1" applyProtection="1">
      <alignment horizontal="center" vertical="center" wrapText="1"/>
    </xf>
    <xf numFmtId="0" fontId="3" fillId="0" borderId="0" xfId="0" applyFont="1" applyBorder="1" applyAlignment="1" applyProtection="1">
      <alignment vertical="center" wrapText="1"/>
    </xf>
    <xf numFmtId="0" fontId="3" fillId="0" borderId="0"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0" borderId="6" xfId="0" applyFont="1" applyBorder="1" applyAlignment="1" applyProtection="1">
      <alignment vertical="center" wrapText="1"/>
    </xf>
    <xf numFmtId="0" fontId="3" fillId="0" borderId="6" xfId="0" applyFont="1" applyFill="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3" fillId="3" borderId="5" xfId="0"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0" fontId="3" fillId="0" borderId="0" xfId="0" applyFont="1" applyAlignment="1" applyProtection="1">
      <alignment horizontal="center" vertical="center"/>
    </xf>
    <xf numFmtId="0" fontId="3" fillId="2" borderId="27" xfId="0" applyFont="1" applyFill="1" applyBorder="1" applyAlignment="1" applyProtection="1">
      <alignment horizontal="center" vertical="center" wrapText="1"/>
      <protection locked="0"/>
    </xf>
    <xf numFmtId="15" fontId="3" fillId="2" borderId="27" xfId="0" applyNumberFormat="1" applyFont="1" applyFill="1" applyBorder="1" applyAlignment="1" applyProtection="1">
      <alignment horizontal="center" vertical="center" wrapText="1"/>
      <protection locked="0"/>
    </xf>
    <xf numFmtId="1" fontId="3" fillId="5" borderId="27" xfId="0" applyNumberFormat="1" applyFont="1" applyFill="1" applyBorder="1" applyAlignment="1" applyProtection="1">
      <alignment horizontal="center" vertical="center"/>
    </xf>
    <xf numFmtId="9" fontId="3" fillId="5" borderId="27" xfId="0" applyNumberFormat="1" applyFont="1" applyFill="1" applyBorder="1" applyAlignment="1" applyProtection="1">
      <alignment horizontal="center" vertical="center"/>
    </xf>
    <xf numFmtId="0" fontId="3" fillId="0" borderId="27" xfId="0" applyFont="1" applyBorder="1" applyAlignment="1" applyProtection="1">
      <alignment vertical="center"/>
    </xf>
    <xf numFmtId="0" fontId="3" fillId="0" borderId="0" xfId="0" applyFont="1" applyAlignment="1" applyProtection="1">
      <alignment vertical="center"/>
    </xf>
    <xf numFmtId="0" fontId="3" fillId="2" borderId="27" xfId="0" applyFont="1" applyFill="1" applyBorder="1" applyAlignment="1" applyProtection="1">
      <alignment horizontal="center" vertical="center" wrapText="1"/>
    </xf>
    <xf numFmtId="0" fontId="3" fillId="0" borderId="0" xfId="0" applyFont="1" applyAlignment="1" applyProtection="1">
      <alignment horizontal="center"/>
    </xf>
    <xf numFmtId="0" fontId="3" fillId="2" borderId="0" xfId="0" applyFont="1" applyFill="1" applyBorder="1" applyProtection="1"/>
    <xf numFmtId="0" fontId="3" fillId="2" borderId="0" xfId="0" applyFont="1" applyFill="1" applyProtection="1"/>
    <xf numFmtId="0" fontId="3" fillId="2" borderId="0" xfId="0" applyFont="1" applyFill="1" applyAlignment="1" applyProtection="1">
      <alignment horizontal="center" vertical="center" wrapText="1"/>
    </xf>
    <xf numFmtId="0" fontId="3" fillId="0" borderId="27" xfId="0" applyFont="1" applyFill="1" applyBorder="1" applyAlignment="1">
      <alignment horizontal="center" vertical="center" wrapText="1"/>
    </xf>
    <xf numFmtId="0" fontId="3" fillId="0" borderId="6" xfId="0" applyFont="1" applyBorder="1" applyAlignment="1" applyProtection="1">
      <alignment horizontal="center" vertical="center" wrapText="1"/>
    </xf>
    <xf numFmtId="0" fontId="3" fillId="2" borderId="0" xfId="0" applyFont="1" applyFill="1" applyAlignment="1" applyProtection="1">
      <alignment horizontal="center"/>
    </xf>
    <xf numFmtId="0" fontId="3" fillId="0" borderId="38" xfId="0" applyFont="1" applyBorder="1" applyAlignment="1" applyProtection="1">
      <alignment horizontal="center" vertical="center" wrapText="1"/>
    </xf>
    <xf numFmtId="0" fontId="3" fillId="0" borderId="6" xfId="0" applyFont="1" applyBorder="1" applyProtection="1"/>
    <xf numFmtId="0" fontId="3" fillId="0" borderId="8" xfId="0" applyFont="1" applyBorder="1" applyAlignment="1" applyProtection="1">
      <alignment horizontal="left"/>
    </xf>
    <xf numFmtId="0" fontId="3" fillId="0" borderId="39" xfId="0" applyFont="1" applyBorder="1" applyAlignment="1" applyProtection="1">
      <alignment vertical="center"/>
    </xf>
    <xf numFmtId="0" fontId="3" fillId="0" borderId="36" xfId="0" applyFont="1" applyBorder="1" applyAlignment="1" applyProtection="1">
      <alignment vertical="center"/>
    </xf>
    <xf numFmtId="0" fontId="3" fillId="5" borderId="7" xfId="0" applyFont="1" applyFill="1" applyBorder="1" applyAlignment="1" applyProtection="1">
      <alignment horizontal="center"/>
    </xf>
    <xf numFmtId="0" fontId="3" fillId="5" borderId="8" xfId="0" applyFont="1" applyFill="1" applyBorder="1" applyAlignment="1" applyProtection="1">
      <alignment horizontal="center"/>
    </xf>
    <xf numFmtId="0" fontId="3" fillId="4" borderId="7" xfId="0" applyFont="1" applyFill="1" applyBorder="1" applyAlignment="1" applyProtection="1">
      <alignment horizontal="center"/>
    </xf>
    <xf numFmtId="0" fontId="3" fillId="4" borderId="8" xfId="0" applyFont="1" applyFill="1" applyBorder="1" applyAlignment="1" applyProtection="1">
      <alignment horizontal="center"/>
    </xf>
    <xf numFmtId="0" fontId="3" fillId="7" borderId="7" xfId="0" applyFont="1" applyFill="1" applyBorder="1" applyAlignment="1" applyProtection="1">
      <alignment horizontal="center"/>
    </xf>
    <xf numFmtId="0" fontId="3" fillId="7" borderId="8" xfId="0" applyFont="1" applyFill="1" applyBorder="1" applyAlignment="1" applyProtection="1">
      <alignment horizontal="center"/>
    </xf>
    <xf numFmtId="0" fontId="3" fillId="3" borderId="7" xfId="0" applyFont="1" applyFill="1" applyBorder="1" applyAlignment="1" applyProtection="1">
      <alignment horizontal="center"/>
    </xf>
    <xf numFmtId="0" fontId="3" fillId="3" borderId="8" xfId="0" applyFont="1" applyFill="1" applyBorder="1" applyAlignment="1" applyProtection="1">
      <alignment horizontal="center"/>
    </xf>
    <xf numFmtId="0" fontId="3" fillId="0" borderId="0" xfId="0" applyFont="1" applyAlignment="1" applyProtection="1"/>
    <xf numFmtId="0" fontId="2" fillId="0" borderId="0" xfId="0" applyFont="1" applyBorder="1" applyAlignment="1" applyProtection="1">
      <alignment horizontal="center"/>
    </xf>
    <xf numFmtId="1" fontId="3" fillId="8" borderId="27" xfId="0" applyNumberFormat="1" applyFont="1" applyFill="1" applyBorder="1" applyAlignment="1" applyProtection="1">
      <alignment horizontal="center" vertical="center"/>
    </xf>
    <xf numFmtId="1" fontId="3" fillId="9" borderId="27" xfId="0" applyNumberFormat="1" applyFont="1" applyFill="1" applyBorder="1" applyAlignment="1" applyProtection="1">
      <alignment horizontal="center" vertical="center" wrapText="1"/>
    </xf>
    <xf numFmtId="1" fontId="3" fillId="9" borderId="27" xfId="0" applyNumberFormat="1" applyFont="1" applyFill="1" applyBorder="1" applyAlignment="1" applyProtection="1">
      <alignment horizontal="center" vertical="center" wrapText="1"/>
      <protection locked="0"/>
    </xf>
    <xf numFmtId="0" fontId="3" fillId="2" borderId="27" xfId="0" applyFont="1" applyFill="1" applyBorder="1" applyAlignment="1" applyProtection="1">
      <alignment horizontal="justify" vertical="center" wrapText="1"/>
      <protection locked="0"/>
    </xf>
    <xf numFmtId="0" fontId="3" fillId="0" borderId="0" xfId="0" applyFont="1" applyAlignment="1" applyProtection="1">
      <alignment horizontal="center" vertical="center"/>
    </xf>
    <xf numFmtId="0" fontId="8" fillId="9" borderId="27" xfId="0" applyFont="1" applyFill="1" applyBorder="1" applyAlignment="1" applyProtection="1">
      <alignment horizontal="center"/>
    </xf>
    <xf numFmtId="0" fontId="3" fillId="2" borderId="11" xfId="0" applyFont="1" applyFill="1" applyBorder="1" applyAlignment="1" applyProtection="1">
      <alignment horizontal="center" vertical="center" wrapText="1"/>
      <protection locked="0"/>
    </xf>
    <xf numFmtId="15" fontId="3" fillId="2" borderId="11" xfId="0" applyNumberFormat="1" applyFont="1" applyFill="1" applyBorder="1" applyAlignment="1" applyProtection="1">
      <alignment horizontal="center" vertical="center" wrapText="1"/>
      <protection locked="0"/>
    </xf>
    <xf numFmtId="1" fontId="3" fillId="8" borderId="11" xfId="0" applyNumberFormat="1" applyFont="1" applyFill="1" applyBorder="1" applyAlignment="1" applyProtection="1">
      <alignment horizontal="center" vertical="center"/>
    </xf>
    <xf numFmtId="9" fontId="3" fillId="5" borderId="11" xfId="0" applyNumberFormat="1" applyFont="1" applyFill="1" applyBorder="1" applyAlignment="1" applyProtection="1">
      <alignment horizontal="center" vertical="center"/>
    </xf>
    <xf numFmtId="1" fontId="3" fillId="5" borderId="11" xfId="0" applyNumberFormat="1" applyFont="1" applyFill="1" applyBorder="1" applyAlignment="1" applyProtection="1">
      <alignment horizontal="center" vertical="center"/>
    </xf>
    <xf numFmtId="0" fontId="3" fillId="0" borderId="11" xfId="0" applyFont="1" applyBorder="1" applyAlignment="1" applyProtection="1">
      <alignment vertical="center"/>
    </xf>
    <xf numFmtId="0" fontId="3" fillId="0" borderId="2" xfId="0" applyFont="1" applyBorder="1" applyAlignment="1" applyProtection="1">
      <alignment vertical="center"/>
    </xf>
    <xf numFmtId="0" fontId="3" fillId="0" borderId="12" xfId="0" applyFont="1" applyBorder="1" applyAlignment="1" applyProtection="1">
      <alignment horizontal="center" vertical="center"/>
    </xf>
    <xf numFmtId="0" fontId="3" fillId="2" borderId="18" xfId="0" applyFont="1" applyFill="1" applyBorder="1" applyAlignment="1" applyProtection="1">
      <alignment horizontal="justify" vertical="center" wrapText="1"/>
      <protection locked="0"/>
    </xf>
    <xf numFmtId="0" fontId="3" fillId="2" borderId="18" xfId="0" applyFont="1" applyFill="1" applyBorder="1" applyAlignment="1" applyProtection="1">
      <alignment horizontal="center" vertical="center" wrapText="1"/>
      <protection locked="0"/>
    </xf>
    <xf numFmtId="15" fontId="3" fillId="2" borderId="18" xfId="0" applyNumberFormat="1" applyFont="1" applyFill="1" applyBorder="1" applyAlignment="1" applyProtection="1">
      <alignment horizontal="center" vertical="center" wrapText="1"/>
      <protection locked="0"/>
    </xf>
    <xf numFmtId="1" fontId="3" fillId="8" borderId="18" xfId="0" applyNumberFormat="1" applyFont="1" applyFill="1" applyBorder="1" applyAlignment="1" applyProtection="1">
      <alignment horizontal="center" vertical="center"/>
    </xf>
    <xf numFmtId="1" fontId="3" fillId="9" borderId="18" xfId="0" applyNumberFormat="1" applyFont="1" applyFill="1" applyBorder="1" applyAlignment="1" applyProtection="1">
      <alignment horizontal="center" vertical="center" wrapText="1"/>
    </xf>
    <xf numFmtId="9" fontId="3" fillId="5" borderId="18"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3" fillId="0" borderId="18" xfId="0" applyFont="1" applyBorder="1" applyAlignment="1" applyProtection="1">
      <alignment vertical="center"/>
    </xf>
    <xf numFmtId="0" fontId="3" fillId="0" borderId="6" xfId="0" applyFont="1" applyBorder="1" applyAlignment="1" applyProtection="1">
      <alignment vertical="center"/>
    </xf>
    <xf numFmtId="0" fontId="3" fillId="0" borderId="45" xfId="0" applyFont="1" applyBorder="1" applyAlignment="1" applyProtection="1">
      <alignment horizontal="center" vertical="center"/>
    </xf>
    <xf numFmtId="0" fontId="3" fillId="4" borderId="14" xfId="0" applyFont="1" applyFill="1" applyBorder="1" applyAlignment="1" applyProtection="1">
      <alignment horizontal="center" vertical="center" wrapText="1"/>
    </xf>
    <xf numFmtId="0" fontId="3" fillId="4" borderId="51" xfId="0" applyFont="1" applyFill="1" applyBorder="1" applyAlignment="1" applyProtection="1">
      <alignment horizontal="center" vertical="center" wrapText="1"/>
    </xf>
    <xf numFmtId="0" fontId="3" fillId="4" borderId="51" xfId="0" applyFont="1" applyFill="1" applyBorder="1" applyAlignment="1" applyProtection="1">
      <alignment vertical="center" wrapText="1"/>
    </xf>
    <xf numFmtId="0" fontId="3" fillId="4" borderId="24" xfId="0" applyFont="1" applyFill="1" applyBorder="1" applyAlignment="1" applyProtection="1">
      <alignment vertical="center" wrapText="1"/>
    </xf>
    <xf numFmtId="0" fontId="3" fillId="2" borderId="51" xfId="0" applyFont="1" applyFill="1" applyBorder="1" applyAlignment="1" applyProtection="1">
      <alignment horizontal="justify" vertical="center" wrapText="1"/>
      <protection locked="0"/>
    </xf>
    <xf numFmtId="0" fontId="3" fillId="2" borderId="51" xfId="0" applyFont="1" applyFill="1" applyBorder="1" applyAlignment="1" applyProtection="1">
      <alignment horizontal="center" vertical="center" wrapText="1"/>
      <protection locked="0"/>
    </xf>
    <xf numFmtId="15" fontId="3" fillId="2" borderId="51" xfId="0" applyNumberFormat="1" applyFont="1" applyFill="1" applyBorder="1" applyAlignment="1" applyProtection="1">
      <alignment horizontal="center" vertical="center" wrapText="1"/>
      <protection locked="0"/>
    </xf>
    <xf numFmtId="1" fontId="3" fillId="8" borderId="51" xfId="0" applyNumberFormat="1" applyFont="1" applyFill="1" applyBorder="1" applyAlignment="1" applyProtection="1">
      <alignment horizontal="center" vertical="center"/>
    </xf>
    <xf numFmtId="1" fontId="3" fillId="9" borderId="51" xfId="0" applyNumberFormat="1" applyFont="1" applyFill="1" applyBorder="1" applyAlignment="1" applyProtection="1">
      <alignment horizontal="center" vertical="center" wrapText="1"/>
    </xf>
    <xf numFmtId="9" fontId="3" fillId="5" borderId="51" xfId="0" applyNumberFormat="1" applyFont="1" applyFill="1" applyBorder="1" applyAlignment="1" applyProtection="1">
      <alignment horizontal="center" vertical="center"/>
    </xf>
    <xf numFmtId="1" fontId="3" fillId="5" borderId="51" xfId="0" applyNumberFormat="1" applyFont="1" applyFill="1" applyBorder="1" applyAlignment="1" applyProtection="1">
      <alignment horizontal="center" vertical="center"/>
    </xf>
    <xf numFmtId="0" fontId="3" fillId="0" borderId="51" xfId="0" applyFont="1" applyBorder="1" applyAlignment="1" applyProtection="1">
      <alignment vertical="center"/>
    </xf>
    <xf numFmtId="0" fontId="3" fillId="0" borderId="25" xfId="0" applyFont="1" applyBorder="1" applyAlignment="1" applyProtection="1">
      <alignment vertical="center"/>
    </xf>
    <xf numFmtId="0" fontId="3" fillId="0" borderId="15" xfId="0" applyFont="1" applyBorder="1" applyAlignment="1" applyProtection="1">
      <alignment horizontal="center" vertical="center"/>
    </xf>
    <xf numFmtId="9" fontId="3" fillId="2" borderId="51" xfId="0" applyNumberFormat="1" applyFont="1" applyFill="1" applyBorder="1" applyAlignment="1" applyProtection="1">
      <alignment horizontal="center" vertical="center" wrapText="1"/>
      <protection locked="0"/>
    </xf>
    <xf numFmtId="9" fontId="3" fillId="9" borderId="51" xfId="0" applyNumberFormat="1" applyFont="1" applyFill="1" applyBorder="1" applyAlignment="1" applyProtection="1">
      <alignment horizontal="center" vertical="center" wrapText="1"/>
    </xf>
    <xf numFmtId="0" fontId="3" fillId="2" borderId="51" xfId="0" applyFont="1" applyFill="1" applyBorder="1" applyAlignment="1">
      <alignment horizontal="justify" vertical="center" wrapText="1"/>
    </xf>
    <xf numFmtId="0" fontId="3" fillId="2" borderId="51" xfId="0" applyFont="1" applyFill="1" applyBorder="1" applyAlignment="1">
      <alignment horizontal="center" vertical="center" wrapText="1"/>
    </xf>
    <xf numFmtId="15" fontId="3" fillId="2" borderId="51" xfId="0" applyNumberFormat="1" applyFont="1" applyFill="1" applyBorder="1" applyAlignment="1">
      <alignment horizontal="center" vertical="center" wrapText="1"/>
    </xf>
    <xf numFmtId="9" fontId="3" fillId="9" borderId="51" xfId="1" applyFont="1" applyFill="1" applyBorder="1" applyAlignment="1" applyProtection="1">
      <alignment horizontal="center" vertical="center" wrapText="1"/>
    </xf>
    <xf numFmtId="0" fontId="3" fillId="0" borderId="51" xfId="0" applyFont="1" applyBorder="1" applyAlignment="1">
      <alignment horizontal="justify" vertical="center" wrapText="1"/>
    </xf>
    <xf numFmtId="0" fontId="3" fillId="2" borderId="51" xfId="1" applyNumberFormat="1" applyFont="1" applyFill="1" applyBorder="1" applyAlignment="1" applyProtection="1">
      <alignment horizontal="center" vertical="center" wrapText="1"/>
      <protection locked="0"/>
    </xf>
    <xf numFmtId="9" fontId="3" fillId="2" borderId="51" xfId="1" applyNumberFormat="1" applyFont="1" applyFill="1" applyBorder="1" applyAlignment="1" applyProtection="1">
      <alignment horizontal="center" vertical="center" wrapText="1"/>
      <protection locked="0"/>
    </xf>
    <xf numFmtId="9" fontId="3" fillId="2" borderId="51" xfId="1" applyFont="1" applyFill="1" applyBorder="1" applyAlignment="1" applyProtection="1">
      <alignment horizontal="center" vertical="center" wrapText="1"/>
      <protection locked="0"/>
    </xf>
    <xf numFmtId="1" fontId="3" fillId="2" borderId="51" xfId="1" applyNumberFormat="1" applyFont="1" applyFill="1" applyBorder="1" applyAlignment="1" applyProtection="1">
      <alignment horizontal="center" vertical="center" wrapText="1"/>
      <protection locked="0"/>
    </xf>
    <xf numFmtId="0" fontId="3" fillId="2" borderId="51" xfId="0" applyFont="1" applyFill="1" applyBorder="1" applyAlignment="1" applyProtection="1">
      <alignment horizontal="justify" vertical="center"/>
    </xf>
    <xf numFmtId="1" fontId="3" fillId="2" borderId="51" xfId="0" applyNumberFormat="1" applyFont="1" applyFill="1" applyBorder="1" applyAlignment="1" applyProtection="1">
      <alignment horizontal="center" vertical="center" wrapText="1"/>
      <protection locked="0"/>
    </xf>
    <xf numFmtId="0" fontId="3" fillId="2" borderId="11" xfId="0" applyFont="1" applyFill="1" applyBorder="1" applyAlignment="1">
      <alignment horizontal="justify" vertical="center" wrapText="1"/>
    </xf>
    <xf numFmtId="0" fontId="3" fillId="2" borderId="11" xfId="0" applyFont="1" applyFill="1" applyBorder="1" applyAlignment="1">
      <alignment horizontal="center" vertical="center" wrapText="1"/>
    </xf>
    <xf numFmtId="1" fontId="3" fillId="9" borderId="11" xfId="0" applyNumberFormat="1" applyFont="1" applyFill="1" applyBorder="1" applyAlignment="1" applyProtection="1">
      <alignment horizontal="center" vertical="center" wrapText="1"/>
    </xf>
    <xf numFmtId="0" fontId="3" fillId="2" borderId="18" xfId="0" applyFont="1" applyFill="1" applyBorder="1" applyAlignment="1">
      <alignment horizontal="justify" vertical="center" wrapText="1"/>
    </xf>
    <xf numFmtId="15" fontId="3" fillId="0" borderId="11" xfId="0" applyNumberFormat="1" applyFont="1" applyBorder="1" applyAlignment="1">
      <alignment horizontal="center" vertical="center" wrapText="1"/>
    </xf>
    <xf numFmtId="0" fontId="3" fillId="2" borderId="18" xfId="1" applyNumberFormat="1" applyFont="1" applyFill="1" applyBorder="1" applyAlignment="1" applyProtection="1">
      <alignment horizontal="center" vertical="center" wrapText="1"/>
      <protection locked="0"/>
    </xf>
    <xf numFmtId="0" fontId="3" fillId="0" borderId="0" xfId="0" applyFont="1" applyBorder="1" applyAlignment="1" applyProtection="1">
      <alignment vertical="center"/>
    </xf>
    <xf numFmtId="0" fontId="3" fillId="0" borderId="31" xfId="0" applyFont="1" applyBorder="1" applyAlignment="1" applyProtection="1">
      <alignment horizontal="center" vertical="center"/>
    </xf>
    <xf numFmtId="9" fontId="3" fillId="0" borderId="51" xfId="0" applyNumberFormat="1" applyFont="1" applyFill="1" applyBorder="1" applyAlignment="1" applyProtection="1">
      <alignment horizontal="center" vertical="center" wrapText="1"/>
      <protection locked="0"/>
    </xf>
    <xf numFmtId="15" fontId="3" fillId="0" borderId="51" xfId="0" applyNumberFormat="1" applyFont="1" applyFill="1" applyBorder="1" applyAlignment="1" applyProtection="1">
      <alignment horizontal="center" vertical="center" wrapText="1"/>
      <protection locked="0"/>
    </xf>
    <xf numFmtId="0" fontId="3" fillId="0" borderId="51" xfId="0" applyFont="1" applyFill="1" applyBorder="1" applyAlignment="1" applyProtection="1">
      <alignment horizontal="justify" vertical="center" wrapText="1"/>
      <protection locked="0"/>
    </xf>
    <xf numFmtId="0" fontId="3" fillId="0" borderId="51" xfId="0" applyNumberFormat="1" applyFont="1" applyFill="1" applyBorder="1" applyAlignment="1" applyProtection="1">
      <alignment horizontal="justify" vertical="center" wrapText="1"/>
      <protection locked="0"/>
    </xf>
    <xf numFmtId="15" fontId="3" fillId="2" borderId="11" xfId="0" applyNumberFormat="1" applyFont="1" applyFill="1" applyBorder="1" applyAlignment="1">
      <alignment horizontal="center" vertical="center" wrapText="1"/>
    </xf>
    <xf numFmtId="0" fontId="3" fillId="2" borderId="11"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4" borderId="51" xfId="0" applyFont="1" applyFill="1" applyBorder="1" applyAlignment="1" applyProtection="1">
      <alignment horizontal="justify" vertical="center" wrapText="1"/>
    </xf>
    <xf numFmtId="0" fontId="3" fillId="0" borderId="51" xfId="0" applyFont="1" applyBorder="1" applyAlignment="1">
      <alignment horizontal="center" vertical="center" wrapText="1"/>
    </xf>
    <xf numFmtId="0" fontId="3" fillId="4" borderId="51" xfId="0" applyFont="1" applyFill="1" applyBorder="1" applyAlignment="1" applyProtection="1">
      <alignment horizontal="center" vertical="center"/>
    </xf>
    <xf numFmtId="0" fontId="3" fillId="8" borderId="24" xfId="0" applyFont="1" applyFill="1" applyBorder="1" applyAlignment="1" applyProtection="1">
      <alignment horizontal="center" vertical="center" wrapText="1"/>
    </xf>
    <xf numFmtId="9" fontId="3" fillId="9" borderId="51" xfId="0" applyNumberFormat="1" applyFont="1" applyFill="1" applyBorder="1" applyAlignment="1" applyProtection="1">
      <alignment horizontal="center" vertical="center"/>
    </xf>
    <xf numFmtId="0" fontId="3" fillId="0" borderId="51" xfId="0" applyFont="1" applyBorder="1" applyProtection="1"/>
    <xf numFmtId="0" fontId="3" fillId="9" borderId="11" xfId="0" applyNumberFormat="1" applyFont="1" applyFill="1" applyBorder="1" applyAlignment="1" applyProtection="1">
      <alignment horizontal="center" vertical="center" wrapText="1"/>
      <protection locked="0"/>
    </xf>
    <xf numFmtId="0" fontId="3" fillId="9" borderId="18" xfId="0" applyNumberFormat="1" applyFont="1" applyFill="1" applyBorder="1" applyAlignment="1" applyProtection="1">
      <alignment horizontal="center" vertical="center" wrapText="1"/>
      <protection locked="0"/>
    </xf>
    <xf numFmtId="0" fontId="3" fillId="2" borderId="51" xfId="0" applyFont="1" applyFill="1" applyBorder="1" applyAlignment="1" applyProtection="1">
      <alignment horizontal="justify" vertical="center" wrapText="1"/>
    </xf>
    <xf numFmtId="0" fontId="3" fillId="2" borderId="51" xfId="0" applyFont="1" applyFill="1" applyBorder="1" applyAlignment="1" applyProtection="1">
      <alignment horizontal="center" vertical="center" wrapText="1"/>
    </xf>
    <xf numFmtId="1" fontId="3" fillId="8" borderId="51" xfId="0" applyNumberFormat="1" applyFont="1" applyFill="1" applyBorder="1" applyAlignment="1" applyProtection="1">
      <alignment horizontal="center" vertical="center" wrapText="1"/>
    </xf>
    <xf numFmtId="0" fontId="3" fillId="4" borderId="51" xfId="0" applyFont="1" applyFill="1" applyBorder="1" applyAlignment="1" applyProtection="1">
      <alignment horizontal="justify" vertical="center"/>
    </xf>
    <xf numFmtId="9" fontId="3" fillId="2" borderId="51" xfId="0" applyNumberFormat="1" applyFont="1" applyFill="1" applyBorder="1" applyAlignment="1" applyProtection="1">
      <alignment horizontal="center" vertical="center" wrapText="1"/>
    </xf>
    <xf numFmtId="1" fontId="3" fillId="9" borderId="11" xfId="0" applyNumberFormat="1"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xf>
    <xf numFmtId="15" fontId="3" fillId="2" borderId="51" xfId="0" applyNumberFormat="1" applyFont="1" applyFill="1" applyBorder="1" applyAlignment="1" applyProtection="1">
      <alignment horizontal="center" vertical="center" wrapText="1"/>
    </xf>
    <xf numFmtId="1" fontId="3" fillId="9" borderId="18" xfId="0" applyNumberFormat="1" applyFont="1" applyFill="1" applyBorder="1" applyAlignment="1" applyProtection="1">
      <alignment horizontal="center" vertical="center" wrapText="1"/>
      <protection locked="0"/>
    </xf>
    <xf numFmtId="9" fontId="3" fillId="2" borderId="18" xfId="0" applyNumberFormat="1" applyFont="1" applyFill="1" applyBorder="1" applyAlignment="1" applyProtection="1">
      <alignment horizontal="center" vertical="center" wrapText="1"/>
    </xf>
    <xf numFmtId="0" fontId="3" fillId="8" borderId="51" xfId="0" applyFont="1" applyFill="1" applyBorder="1" applyAlignment="1" applyProtection="1">
      <alignment horizontal="center" vertical="center" wrapText="1"/>
    </xf>
    <xf numFmtId="9" fontId="3" fillId="2" borderId="11" xfId="0" applyNumberFormat="1" applyFont="1" applyFill="1" applyBorder="1" applyAlignment="1" applyProtection="1">
      <alignment horizontal="center" vertical="center" wrapText="1"/>
    </xf>
    <xf numFmtId="0" fontId="3" fillId="9" borderId="51" xfId="0" applyFont="1" applyFill="1" applyBorder="1" applyAlignment="1" applyProtection="1">
      <alignment horizontal="center" vertical="center" wrapText="1"/>
      <protection locked="0"/>
    </xf>
    <xf numFmtId="0" fontId="3" fillId="2" borderId="11" xfId="0" applyFont="1" applyFill="1" applyBorder="1" applyAlignment="1" applyProtection="1">
      <alignment vertical="center" wrapText="1"/>
    </xf>
    <xf numFmtId="9" fontId="3" fillId="9" borderId="25" xfId="0" applyNumberFormat="1" applyFont="1" applyFill="1" applyBorder="1" applyAlignment="1" applyProtection="1">
      <alignment horizontal="center" vertical="center" wrapText="1"/>
    </xf>
    <xf numFmtId="15" fontId="3" fillId="2" borderId="51" xfId="0" applyNumberFormat="1" applyFont="1" applyFill="1" applyBorder="1" applyAlignment="1" applyProtection="1">
      <alignment horizontal="center" vertical="center"/>
    </xf>
    <xf numFmtId="0" fontId="3" fillId="4" borderId="14" xfId="0" applyFont="1" applyFill="1" applyBorder="1" applyAlignment="1">
      <alignment horizontal="center" vertical="center" wrapText="1"/>
    </xf>
    <xf numFmtId="0" fontId="5" fillId="2" borderId="51" xfId="0" applyFont="1" applyFill="1" applyBorder="1" applyAlignment="1" applyProtection="1">
      <alignment horizontal="justify" vertical="center" wrapText="1"/>
    </xf>
    <xf numFmtId="0" fontId="5" fillId="2" borderId="51" xfId="0" applyFont="1" applyFill="1" applyBorder="1" applyAlignment="1" applyProtection="1">
      <alignment horizontal="center" vertical="center" wrapText="1"/>
    </xf>
    <xf numFmtId="0" fontId="3" fillId="9" borderId="25" xfId="0" applyFont="1" applyFill="1" applyBorder="1" applyAlignment="1" applyProtection="1">
      <alignment horizontal="center" vertical="center" wrapText="1"/>
    </xf>
    <xf numFmtId="0" fontId="2" fillId="2" borderId="51" xfId="0" applyFont="1" applyFill="1" applyBorder="1" applyAlignment="1" applyProtection="1">
      <alignment vertical="center" wrapText="1"/>
    </xf>
    <xf numFmtId="0" fontId="3" fillId="9" borderId="51" xfId="0" applyFont="1" applyFill="1" applyBorder="1" applyAlignment="1" applyProtection="1">
      <alignment horizontal="center" vertical="center"/>
      <protection locked="0"/>
    </xf>
    <xf numFmtId="0" fontId="3" fillId="0" borderId="51" xfId="0" applyFont="1" applyBorder="1" applyAlignment="1" applyProtection="1"/>
    <xf numFmtId="0" fontId="3" fillId="4" borderId="51" xfId="0" applyFont="1" applyFill="1" applyBorder="1" applyAlignment="1" applyProtection="1">
      <alignment vertical="center"/>
    </xf>
    <xf numFmtId="0" fontId="3" fillId="4" borderId="51" xfId="0" applyFont="1" applyFill="1" applyBorder="1" applyAlignment="1" applyProtection="1">
      <alignment horizontal="left" vertical="center" wrapText="1"/>
    </xf>
    <xf numFmtId="0" fontId="3" fillId="0" borderId="51" xfId="0" applyFont="1" applyFill="1" applyBorder="1" applyAlignment="1">
      <alignment horizontal="justify" vertical="center" wrapText="1"/>
    </xf>
    <xf numFmtId="0" fontId="3" fillId="0" borderId="51" xfId="0" applyFont="1" applyFill="1" applyBorder="1" applyAlignment="1">
      <alignment horizontal="center" vertical="center" wrapText="1"/>
    </xf>
    <xf numFmtId="166" fontId="3" fillId="8" borderId="51" xfId="0" applyNumberFormat="1" applyFont="1" applyFill="1" applyBorder="1" applyAlignment="1" applyProtection="1">
      <alignment wrapText="1"/>
    </xf>
    <xf numFmtId="0" fontId="3" fillId="6" borderId="51" xfId="0" applyFont="1" applyFill="1" applyBorder="1" applyAlignment="1" applyProtection="1">
      <alignment horizontal="center" vertical="center"/>
      <protection locked="0"/>
    </xf>
    <xf numFmtId="166" fontId="3" fillId="8" borderId="51" xfId="0" applyNumberFormat="1" applyFont="1" applyFill="1" applyBorder="1" applyAlignment="1" applyProtection="1">
      <alignment horizontal="center" vertical="center" wrapText="1"/>
    </xf>
    <xf numFmtId="0" fontId="3" fillId="0" borderId="28" xfId="0" applyFont="1" applyFill="1" applyBorder="1" applyAlignment="1">
      <alignment horizontal="justify"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6" borderId="18" xfId="0" applyFont="1" applyFill="1" applyBorder="1" applyAlignment="1" applyProtection="1">
      <alignment horizontal="center" vertical="center"/>
      <protection locked="0"/>
    </xf>
    <xf numFmtId="0" fontId="3" fillId="0" borderId="18" xfId="0" applyFont="1" applyBorder="1" applyAlignment="1" applyProtection="1"/>
    <xf numFmtId="0" fontId="3" fillId="0" borderId="0" xfId="0" applyFont="1" applyBorder="1" applyAlignment="1" applyProtection="1">
      <alignment horizontal="center" vertical="center" wrapText="1"/>
    </xf>
    <xf numFmtId="0" fontId="3" fillId="0" borderId="1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0" borderId="25" xfId="0" applyFont="1" applyBorder="1" applyAlignment="1" applyProtection="1">
      <alignment horizontal="left"/>
    </xf>
    <xf numFmtId="0" fontId="3" fillId="0" borderId="0" xfId="0" applyFont="1" applyBorder="1" applyAlignment="1" applyProtection="1">
      <alignment horizontal="center" vertical="center"/>
    </xf>
    <xf numFmtId="0" fontId="3" fillId="0" borderId="6" xfId="0" applyFont="1" applyBorder="1" applyAlignment="1" applyProtection="1">
      <alignment horizontal="center" vertical="center"/>
    </xf>
    <xf numFmtId="0" fontId="3" fillId="0" borderId="2" xfId="0" applyFont="1" applyBorder="1" applyAlignment="1" applyProtection="1">
      <alignment horizontal="center" vertical="center"/>
    </xf>
    <xf numFmtId="15" fontId="3" fillId="12" borderId="27" xfId="0" applyNumberFormat="1" applyFont="1" applyFill="1" applyBorder="1" applyAlignment="1">
      <alignment horizontal="center" vertical="center" wrapText="1"/>
    </xf>
    <xf numFmtId="1" fontId="3" fillId="12" borderId="27" xfId="0" applyNumberFormat="1" applyFont="1" applyFill="1" applyBorder="1" applyAlignment="1">
      <alignment horizontal="center" vertical="center" wrapText="1"/>
    </xf>
    <xf numFmtId="0" fontId="3" fillId="0" borderId="27"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center" vertical="center" wrapText="1"/>
      <protection locked="0"/>
    </xf>
    <xf numFmtId="9" fontId="3" fillId="0" borderId="27" xfId="1" applyFont="1" applyFill="1" applyBorder="1" applyAlignment="1" applyProtection="1">
      <alignment horizontal="center" vertical="center" wrapText="1"/>
      <protection locked="0"/>
    </xf>
    <xf numFmtId="15" fontId="3" fillId="12" borderId="27" xfId="0" applyNumberFormat="1" applyFont="1" applyFill="1" applyBorder="1" applyAlignment="1" applyProtection="1">
      <alignment horizontal="center" vertical="center" wrapText="1"/>
      <protection locked="0"/>
    </xf>
    <xf numFmtId="1" fontId="3" fillId="0" borderId="27" xfId="0" applyNumberFormat="1" applyFont="1" applyFill="1" applyBorder="1" applyAlignment="1" applyProtection="1">
      <alignment horizontal="center" vertical="center" wrapText="1"/>
      <protection locked="0"/>
    </xf>
    <xf numFmtId="1" fontId="3" fillId="0" borderId="27" xfId="0" applyNumberFormat="1" applyFont="1" applyFill="1" applyBorder="1" applyAlignment="1">
      <alignment horizontal="center" vertical="center" wrapText="1"/>
    </xf>
    <xf numFmtId="9" fontId="3" fillId="0" borderId="27" xfId="0" applyNumberFormat="1" applyFont="1" applyFill="1" applyBorder="1" applyAlignment="1" applyProtection="1">
      <alignment horizontal="center" vertical="center" wrapText="1"/>
      <protection locked="0"/>
    </xf>
    <xf numFmtId="1" fontId="3" fillId="15" borderId="27" xfId="0" applyNumberFormat="1" applyFont="1" applyFill="1" applyBorder="1" applyAlignment="1">
      <alignment horizontal="center" vertical="center" wrapText="1"/>
    </xf>
    <xf numFmtId="1" fontId="3" fillId="16" borderId="27" xfId="0" applyNumberFormat="1" applyFont="1" applyFill="1" applyBorder="1" applyAlignment="1">
      <alignment horizontal="center" vertical="center" wrapText="1"/>
    </xf>
    <xf numFmtId="9" fontId="3" fillId="15" borderId="27" xfId="0" applyNumberFormat="1" applyFont="1" applyFill="1" applyBorder="1" applyAlignment="1" applyProtection="1">
      <alignment horizontal="center" vertical="center"/>
    </xf>
    <xf numFmtId="1" fontId="3" fillId="15" borderId="27" xfId="0" applyNumberFormat="1" applyFont="1" applyFill="1" applyBorder="1" applyAlignment="1" applyProtection="1">
      <alignment horizontal="center" vertical="center"/>
    </xf>
    <xf numFmtId="0" fontId="3" fillId="15" borderId="27" xfId="0" applyFont="1" applyFill="1" applyBorder="1" applyAlignment="1" applyProtection="1">
      <alignment horizontal="justify" vertical="center" wrapText="1"/>
    </xf>
    <xf numFmtId="1" fontId="3" fillId="15" borderId="27" xfId="0" applyNumberFormat="1" applyFont="1" applyFill="1" applyBorder="1" applyAlignment="1" applyProtection="1">
      <alignment horizontal="justify" vertical="center" wrapText="1"/>
    </xf>
    <xf numFmtId="0" fontId="3" fillId="14" borderId="27" xfId="0" applyFont="1" applyFill="1" applyBorder="1" applyAlignment="1" applyProtection="1">
      <alignment horizontal="justify" vertical="center" wrapText="1"/>
      <protection locked="0"/>
    </xf>
    <xf numFmtId="0" fontId="2" fillId="0" borderId="0" xfId="0" applyFont="1" applyFill="1" applyBorder="1" applyAlignment="1" applyProtection="1">
      <alignment horizontal="center"/>
    </xf>
    <xf numFmtId="166" fontId="12" fillId="0" borderId="44" xfId="0" applyNumberFormat="1" applyFont="1" applyBorder="1" applyAlignment="1" applyProtection="1">
      <alignment vertical="center"/>
    </xf>
    <xf numFmtId="10" fontId="12" fillId="0" borderId="9" xfId="0" applyNumberFormat="1" applyFont="1" applyBorder="1" applyAlignment="1" applyProtection="1">
      <alignment vertical="center"/>
    </xf>
    <xf numFmtId="10" fontId="12" fillId="0" borderId="16" xfId="0" applyNumberFormat="1" applyFont="1" applyBorder="1" applyAlignment="1" applyProtection="1">
      <alignment vertical="center"/>
    </xf>
    <xf numFmtId="0" fontId="2" fillId="3" borderId="51" xfId="0" applyFont="1" applyFill="1" applyBorder="1" applyAlignment="1" applyProtection="1">
      <alignment horizontal="left" vertical="center" wrapText="1"/>
    </xf>
    <xf numFmtId="0" fontId="2" fillId="0" borderId="51" xfId="0" applyFont="1" applyFill="1" applyBorder="1" applyAlignment="1" applyProtection="1">
      <alignment horizontal="left" vertical="center" wrapText="1"/>
    </xf>
    <xf numFmtId="0" fontId="3" fillId="0" borderId="51" xfId="0" applyFont="1" applyFill="1" applyBorder="1" applyAlignment="1" applyProtection="1">
      <alignment horizontal="center" vertical="center" wrapText="1"/>
    </xf>
    <xf numFmtId="2" fontId="3" fillId="10" borderId="51" xfId="0" applyNumberFormat="1" applyFont="1" applyFill="1" applyBorder="1" applyAlignment="1" applyProtection="1">
      <alignment horizontal="center" vertical="center" wrapText="1"/>
    </xf>
    <xf numFmtId="0" fontId="3" fillId="0" borderId="24" xfId="0" applyFont="1" applyFill="1" applyBorder="1" applyAlignment="1" applyProtection="1">
      <alignment horizontal="center" vertical="center" wrapText="1"/>
    </xf>
    <xf numFmtId="0" fontId="3" fillId="0" borderId="54" xfId="0" applyFont="1" applyFill="1" applyBorder="1" applyAlignment="1" applyProtection="1">
      <alignment horizontal="center" vertical="center" wrapText="1"/>
    </xf>
    <xf numFmtId="15" fontId="3" fillId="12" borderId="11" xfId="0" applyNumberFormat="1" applyFont="1" applyFill="1" applyBorder="1" applyAlignment="1">
      <alignment horizontal="center" vertical="center" wrapText="1"/>
    </xf>
    <xf numFmtId="1" fontId="3" fillId="15" borderId="11" xfId="0" applyNumberFormat="1" applyFont="1" applyFill="1" applyBorder="1" applyAlignment="1">
      <alignment horizontal="center" vertical="center" wrapText="1"/>
    </xf>
    <xf numFmtId="1" fontId="3" fillId="16" borderId="11" xfId="0" applyNumberFormat="1" applyFont="1" applyFill="1" applyBorder="1" applyAlignment="1">
      <alignment horizontal="center" vertical="center" wrapText="1"/>
    </xf>
    <xf numFmtId="1" fontId="3" fillId="12" borderId="11" xfId="0" applyNumberFormat="1" applyFont="1" applyFill="1" applyBorder="1" applyAlignment="1">
      <alignment horizontal="center" vertical="center" wrapText="1"/>
    </xf>
    <xf numFmtId="15" fontId="3" fillId="12" borderId="18" xfId="0" applyNumberFormat="1" applyFont="1" applyFill="1" applyBorder="1" applyAlignment="1">
      <alignment horizontal="center" vertical="center" wrapText="1"/>
    </xf>
    <xf numFmtId="1" fontId="3" fillId="15" borderId="18" xfId="0" applyNumberFormat="1" applyFont="1" applyFill="1" applyBorder="1" applyAlignment="1">
      <alignment horizontal="center" vertical="center" wrapText="1"/>
    </xf>
    <xf numFmtId="0" fontId="3" fillId="15" borderId="18" xfId="0" applyFont="1" applyFill="1" applyBorder="1" applyAlignment="1">
      <alignment horizontal="justify" vertical="center" wrapText="1"/>
    </xf>
    <xf numFmtId="1" fontId="3" fillId="16" borderId="18" xfId="0" applyNumberFormat="1" applyFont="1" applyFill="1" applyBorder="1" applyAlignment="1">
      <alignment horizontal="center" vertical="center" wrapText="1"/>
    </xf>
    <xf numFmtId="1" fontId="3" fillId="12" borderId="18" xfId="0" applyNumberFormat="1" applyFont="1" applyFill="1" applyBorder="1" applyAlignment="1">
      <alignment horizontal="center" vertical="center" wrapText="1"/>
    </xf>
    <xf numFmtId="9" fontId="3" fillId="15" borderId="11" xfId="0" applyNumberFormat="1" applyFont="1" applyFill="1" applyBorder="1" applyAlignment="1" applyProtection="1">
      <alignment horizontal="center" vertical="center"/>
    </xf>
    <xf numFmtId="1" fontId="3" fillId="15" borderId="11" xfId="0" applyNumberFormat="1" applyFont="1" applyFill="1" applyBorder="1" applyAlignment="1" applyProtection="1">
      <alignment horizontal="center" vertical="center"/>
    </xf>
    <xf numFmtId="9" fontId="3" fillId="15" borderId="18" xfId="0" applyNumberFormat="1" applyFont="1" applyFill="1" applyBorder="1" applyAlignment="1" applyProtection="1">
      <alignment horizontal="center" vertical="center"/>
    </xf>
    <xf numFmtId="1" fontId="3" fillId="15" borderId="18" xfId="0" applyNumberFormat="1" applyFont="1" applyFill="1" applyBorder="1" applyAlignment="1" applyProtection="1">
      <alignment horizontal="center" vertical="center"/>
    </xf>
    <xf numFmtId="0" fontId="3" fillId="0" borderId="11"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center" vertical="center" wrapText="1"/>
      <protection locked="0"/>
    </xf>
    <xf numFmtId="15" fontId="3" fillId="12" borderId="11" xfId="0" applyNumberFormat="1" applyFont="1" applyFill="1" applyBorder="1" applyAlignment="1" applyProtection="1">
      <alignment horizontal="center" vertical="center" wrapText="1"/>
      <protection locked="0"/>
    </xf>
    <xf numFmtId="0" fontId="3" fillId="15" borderId="11" xfId="0" applyFont="1" applyFill="1" applyBorder="1" applyAlignment="1" applyProtection="1">
      <alignment horizontal="justify" vertical="center" wrapText="1"/>
    </xf>
    <xf numFmtId="0" fontId="2" fillId="14" borderId="14" xfId="0" applyFont="1" applyFill="1" applyBorder="1" applyAlignment="1">
      <alignment horizontal="center" vertical="center" wrapText="1"/>
    </xf>
    <xf numFmtId="0" fontId="3" fillId="14" borderId="51" xfId="0" applyFont="1" applyFill="1" applyBorder="1" applyAlignment="1">
      <alignment horizontal="center" vertical="center" wrapText="1"/>
    </xf>
    <xf numFmtId="0" fontId="3" fillId="14" borderId="51" xfId="0" applyFont="1" applyFill="1" applyBorder="1" applyAlignment="1">
      <alignment horizontal="justify" vertical="center" wrapText="1"/>
    </xf>
    <xf numFmtId="9" fontId="3" fillId="0" borderId="51" xfId="0" applyNumberFormat="1" applyFont="1" applyFill="1" applyBorder="1" applyAlignment="1">
      <alignment horizontal="center" vertical="center" wrapText="1"/>
    </xf>
    <xf numFmtId="15" fontId="3" fillId="12" borderId="51" xfId="0" applyNumberFormat="1" applyFont="1" applyFill="1" applyBorder="1" applyAlignment="1">
      <alignment horizontal="center" vertical="center" wrapText="1"/>
    </xf>
    <xf numFmtId="1" fontId="3" fillId="15" borderId="51" xfId="0" applyNumberFormat="1" applyFont="1" applyFill="1" applyBorder="1" applyAlignment="1">
      <alignment horizontal="center" vertical="center" wrapText="1"/>
    </xf>
    <xf numFmtId="0" fontId="3" fillId="15" borderId="51" xfId="0" applyFont="1" applyFill="1" applyBorder="1" applyAlignment="1">
      <alignment horizontal="justify" vertical="center" wrapText="1"/>
    </xf>
    <xf numFmtId="1" fontId="3" fillId="16" borderId="51" xfId="0" applyNumberFormat="1" applyFont="1" applyFill="1" applyBorder="1" applyAlignment="1">
      <alignment horizontal="center" vertical="center" wrapText="1"/>
    </xf>
    <xf numFmtId="9" fontId="3" fillId="15" borderId="51" xfId="0" applyNumberFormat="1" applyFont="1" applyFill="1" applyBorder="1" applyAlignment="1" applyProtection="1">
      <alignment horizontal="center" vertical="center"/>
    </xf>
    <xf numFmtId="1" fontId="3" fillId="15" borderId="51" xfId="0" applyNumberFormat="1" applyFont="1" applyFill="1" applyBorder="1" applyAlignment="1" applyProtection="1">
      <alignment horizontal="center" vertical="center"/>
    </xf>
    <xf numFmtId="1" fontId="3" fillId="12" borderId="51" xfId="0" applyNumberFormat="1" applyFont="1" applyFill="1" applyBorder="1" applyAlignment="1">
      <alignment horizontal="center" vertical="center" wrapText="1"/>
    </xf>
    <xf numFmtId="0" fontId="3" fillId="0" borderId="25" xfId="0" applyFont="1" applyBorder="1" applyAlignment="1" applyProtection="1">
      <alignment horizontal="center" vertical="center"/>
    </xf>
    <xf numFmtId="1" fontId="3" fillId="0" borderId="18" xfId="0" applyNumberFormat="1" applyFont="1" applyFill="1" applyBorder="1" applyAlignment="1">
      <alignment horizontal="center" vertical="center" wrapText="1"/>
    </xf>
    <xf numFmtId="0" fontId="3" fillId="15" borderId="18" xfId="0" applyFont="1" applyFill="1" applyBorder="1" applyAlignment="1" applyProtection="1">
      <alignment horizontal="justify" vertical="center" wrapText="1"/>
    </xf>
    <xf numFmtId="1" fontId="3" fillId="0" borderId="11"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justify" vertical="center" wrapText="1"/>
      <protection locked="0"/>
    </xf>
    <xf numFmtId="1" fontId="3" fillId="0" borderId="18" xfId="0" applyNumberFormat="1" applyFont="1" applyFill="1" applyBorder="1" applyAlignment="1" applyProtection="1">
      <alignment horizontal="center" vertical="center" wrapText="1"/>
      <protection locked="0"/>
    </xf>
    <xf numFmtId="15" fontId="3" fillId="12" borderId="18" xfId="0" applyNumberFormat="1" applyFont="1" applyFill="1" applyBorder="1" applyAlignment="1" applyProtection="1">
      <alignment horizontal="center" vertical="center" wrapText="1"/>
      <protection locked="0"/>
    </xf>
    <xf numFmtId="9" fontId="3" fillId="0" borderId="11" xfId="0" applyNumberFormat="1" applyFont="1" applyFill="1" applyBorder="1" applyAlignment="1" applyProtection="1">
      <alignment horizontal="center" vertical="center" wrapText="1"/>
      <protection locked="0"/>
    </xf>
    <xf numFmtId="0" fontId="3" fillId="0" borderId="18" xfId="0" applyFont="1" applyFill="1" applyBorder="1" applyAlignment="1" applyProtection="1">
      <alignment horizontal="center" vertical="center" wrapText="1"/>
      <protection locked="0"/>
    </xf>
    <xf numFmtId="9" fontId="3" fillId="0" borderId="18" xfId="0" applyNumberFormat="1" applyFont="1" applyFill="1" applyBorder="1" applyAlignment="1" applyProtection="1">
      <alignment horizontal="center" vertical="center" wrapText="1"/>
      <protection locked="0"/>
    </xf>
    <xf numFmtId="0" fontId="3" fillId="0" borderId="51" xfId="0" applyNumberFormat="1" applyFont="1" applyFill="1" applyBorder="1" applyAlignment="1" applyProtection="1">
      <alignment horizontal="center" vertical="center" wrapText="1"/>
      <protection locked="0"/>
    </xf>
    <xf numFmtId="15" fontId="3" fillId="12" borderId="51" xfId="0" applyNumberFormat="1" applyFont="1" applyFill="1" applyBorder="1" applyAlignment="1" applyProtection="1">
      <alignment horizontal="center" vertical="center" wrapText="1"/>
      <protection locked="0"/>
    </xf>
    <xf numFmtId="0" fontId="3" fillId="15" borderId="51" xfId="0" applyFont="1" applyFill="1" applyBorder="1" applyAlignment="1" applyProtection="1">
      <alignment horizontal="justify" vertical="center" wrapText="1"/>
    </xf>
    <xf numFmtId="0" fontId="3" fillId="14" borderId="28" xfId="0" applyFont="1" applyFill="1" applyBorder="1" applyAlignment="1">
      <alignment vertical="center" wrapText="1"/>
    </xf>
    <xf numFmtId="1" fontId="3" fillId="15" borderId="11" xfId="0" applyNumberFormat="1" applyFont="1" applyFill="1" applyBorder="1" applyAlignment="1" applyProtection="1">
      <alignment horizontal="justify" vertical="center" wrapText="1"/>
    </xf>
    <xf numFmtId="0" fontId="3" fillId="14" borderId="18" xfId="0" applyFont="1" applyFill="1" applyBorder="1" applyAlignment="1" applyProtection="1">
      <alignment horizontal="justify" vertical="center" wrapText="1"/>
      <protection locked="0"/>
    </xf>
    <xf numFmtId="1" fontId="3" fillId="15" borderId="18" xfId="0" applyNumberFormat="1" applyFont="1" applyFill="1" applyBorder="1" applyAlignment="1" applyProtection="1">
      <alignment horizontal="justify" vertical="center" wrapText="1"/>
    </xf>
    <xf numFmtId="1" fontId="3" fillId="15" borderId="51" xfId="0" applyNumberFormat="1" applyFont="1" applyFill="1" applyBorder="1" applyAlignment="1" applyProtection="1">
      <alignment horizontal="justify" vertical="center" wrapText="1"/>
    </xf>
    <xf numFmtId="0" fontId="3" fillId="14" borderId="55" xfId="0" applyFont="1" applyFill="1" applyBorder="1" applyAlignment="1">
      <alignment horizontal="justify" vertical="center" wrapText="1"/>
    </xf>
    <xf numFmtId="0" fontId="3" fillId="13" borderId="55" xfId="0" applyFont="1" applyFill="1" applyBorder="1" applyAlignment="1" applyProtection="1">
      <alignment horizontal="justify" vertical="center" wrapText="1"/>
      <protection locked="0"/>
    </xf>
    <xf numFmtId="0" fontId="3" fillId="0" borderId="55" xfId="0" applyFont="1" applyFill="1" applyBorder="1" applyAlignment="1" applyProtection="1">
      <alignment horizontal="justify" vertical="center" wrapText="1"/>
      <protection locked="0"/>
    </xf>
    <xf numFmtId="0" fontId="3" fillId="0" borderId="55" xfId="0" applyFont="1" applyFill="1" applyBorder="1" applyAlignment="1" applyProtection="1">
      <alignment vertical="top" wrapText="1"/>
      <protection locked="0"/>
    </xf>
    <xf numFmtId="0" fontId="3" fillId="0" borderId="55" xfId="0" applyFont="1" applyFill="1" applyBorder="1" applyAlignment="1" applyProtection="1">
      <alignment horizontal="left" vertical="center" wrapText="1"/>
      <protection locked="0"/>
    </xf>
    <xf numFmtId="9" fontId="3" fillId="0" borderId="18" xfId="0" applyNumberFormat="1" applyFont="1" applyFill="1" applyBorder="1" applyAlignment="1">
      <alignment horizontal="center" vertical="center" wrapText="1"/>
    </xf>
    <xf numFmtId="0" fontId="3" fillId="0" borderId="11" xfId="0" applyFont="1" applyFill="1" applyBorder="1" applyAlignment="1">
      <alignment horizontal="center" vertical="center"/>
    </xf>
    <xf numFmtId="0" fontId="3" fillId="12" borderId="51" xfId="0" applyFont="1" applyFill="1" applyBorder="1" applyAlignment="1">
      <alignment horizontal="center" vertical="center" wrapText="1"/>
    </xf>
    <xf numFmtId="15" fontId="3" fillId="17" borderId="11" xfId="0" applyNumberFormat="1" applyFont="1" applyFill="1" applyBorder="1" applyAlignment="1" applyProtection="1">
      <alignment horizontal="center" vertical="center" wrapText="1"/>
    </xf>
    <xf numFmtId="15" fontId="3" fillId="17" borderId="18" xfId="0" applyNumberFormat="1" applyFont="1" applyFill="1" applyBorder="1" applyAlignment="1" applyProtection="1">
      <alignment horizontal="center" vertical="center" wrapText="1"/>
    </xf>
    <xf numFmtId="0" fontId="3" fillId="17" borderId="11" xfId="0" applyFont="1" applyFill="1" applyBorder="1" applyAlignment="1" applyProtection="1">
      <alignment horizontal="justify" vertical="center" wrapText="1"/>
    </xf>
    <xf numFmtId="0" fontId="3" fillId="0" borderId="51" xfId="0" applyFont="1" applyBorder="1" applyAlignment="1" applyProtection="1">
      <alignment horizontal="justify" vertical="center" wrapText="1"/>
    </xf>
    <xf numFmtId="0" fontId="3" fillId="17" borderId="51" xfId="0" applyFont="1" applyFill="1" applyBorder="1" applyAlignment="1" applyProtection="1">
      <alignment horizontal="center" vertical="center" wrapText="1"/>
    </xf>
    <xf numFmtId="0" fontId="3" fillId="0" borderId="51" xfId="0" applyFont="1" applyFill="1" applyBorder="1" applyAlignment="1" applyProtection="1">
      <alignment horizontal="justify" vertical="center" wrapText="1"/>
    </xf>
    <xf numFmtId="0" fontId="3" fillId="0" borderId="51" xfId="0" applyFont="1" applyFill="1" applyBorder="1" applyAlignment="1" applyProtection="1">
      <alignment vertical="center" wrapText="1"/>
    </xf>
    <xf numFmtId="166" fontId="3" fillId="8" borderId="18" xfId="0" applyNumberFormat="1" applyFont="1" applyFill="1" applyBorder="1" applyAlignment="1" applyProtection="1">
      <alignment horizontal="center" vertical="center" wrapText="1"/>
    </xf>
    <xf numFmtId="9" fontId="3" fillId="16" borderId="27" xfId="1" applyFont="1" applyFill="1" applyBorder="1" applyAlignment="1">
      <alignment horizontal="center" vertical="center" wrapText="1"/>
    </xf>
    <xf numFmtId="9" fontId="3" fillId="16" borderId="18" xfId="1" applyFont="1" applyFill="1" applyBorder="1" applyAlignment="1">
      <alignment horizontal="center" vertical="center" wrapText="1"/>
    </xf>
    <xf numFmtId="0" fontId="2" fillId="2" borderId="24" xfId="0" applyFont="1" applyFill="1" applyBorder="1" applyAlignment="1" applyProtection="1">
      <alignment horizontal="centerContinuous" vertical="center" wrapText="1"/>
    </xf>
    <xf numFmtId="0" fontId="2" fillId="2" borderId="25" xfId="0" applyFont="1" applyFill="1" applyBorder="1" applyAlignment="1" applyProtection="1">
      <alignment horizontal="centerContinuous" vertical="center" wrapText="1"/>
    </xf>
    <xf numFmtId="0" fontId="2" fillId="2" borderId="54" xfId="0" applyFont="1" applyFill="1" applyBorder="1" applyAlignment="1" applyProtection="1">
      <alignment horizontal="centerContinuous" vertical="center" wrapText="1"/>
    </xf>
    <xf numFmtId="0" fontId="3" fillId="0" borderId="19" xfId="0" applyNumberFormat="1" applyFont="1" applyFill="1" applyBorder="1" applyAlignment="1" applyProtection="1">
      <alignment horizontal="centerContinuous" vertical="center" wrapText="1"/>
      <protection locked="0"/>
    </xf>
    <xf numFmtId="9" fontId="3" fillId="16" borderId="11" xfId="1" applyFont="1" applyFill="1" applyBorder="1" applyAlignment="1">
      <alignment horizontal="center" vertical="center" wrapText="1"/>
    </xf>
    <xf numFmtId="0" fontId="3" fillId="9" borderId="51" xfId="0" applyNumberFormat="1" applyFont="1" applyFill="1" applyBorder="1" applyAlignment="1" applyProtection="1">
      <alignment horizontal="center" vertical="center" wrapText="1"/>
    </xf>
    <xf numFmtId="168" fontId="13" fillId="9" borderId="27" xfId="0" applyNumberFormat="1" applyFont="1" applyFill="1" applyBorder="1" applyAlignment="1" applyProtection="1">
      <alignment horizontal="center"/>
    </xf>
    <xf numFmtId="0" fontId="3" fillId="0" borderId="29"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1" fontId="3" fillId="8" borderId="27" xfId="0" applyNumberFormat="1" applyFont="1" applyFill="1" applyBorder="1" applyAlignment="1" applyProtection="1">
      <alignment horizontal="center" vertical="center"/>
    </xf>
    <xf numFmtId="1" fontId="3" fillId="8" borderId="18" xfId="0" applyNumberFormat="1" applyFont="1" applyFill="1" applyBorder="1" applyAlignment="1" applyProtection="1">
      <alignment horizontal="center" vertical="center"/>
    </xf>
    <xf numFmtId="0" fontId="3" fillId="0" borderId="11" xfId="0" applyFont="1" applyFill="1" applyBorder="1" applyAlignment="1">
      <alignment horizontal="justify" vertical="center" wrapText="1"/>
    </xf>
    <xf numFmtId="0" fontId="3" fillId="0" borderId="11" xfId="0" applyFont="1" applyFill="1" applyBorder="1" applyAlignment="1" applyProtection="1">
      <alignment horizontal="justify" vertical="center" wrapText="1"/>
    </xf>
    <xf numFmtId="0" fontId="3" fillId="0" borderId="27"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0" borderId="1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45" xfId="0" applyFont="1" applyBorder="1" applyAlignment="1" applyProtection="1">
      <alignment horizontal="center" vertical="center"/>
    </xf>
    <xf numFmtId="15" fontId="3" fillId="2" borderId="27" xfId="0" applyNumberFormat="1" applyFont="1" applyFill="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0" borderId="0" xfId="0" applyFont="1" applyBorder="1" applyAlignment="1" applyProtection="1">
      <alignment horizontal="center" vertical="center"/>
    </xf>
    <xf numFmtId="1" fontId="3" fillId="8" borderId="18" xfId="0" applyNumberFormat="1" applyFont="1" applyFill="1" applyBorder="1" applyAlignment="1" applyProtection="1">
      <alignment horizontal="center" vertical="center" wrapText="1"/>
    </xf>
    <xf numFmtId="0" fontId="3" fillId="0" borderId="45" xfId="0" applyFont="1" applyBorder="1" applyAlignment="1" applyProtection="1">
      <alignment horizontal="center" vertical="center"/>
    </xf>
    <xf numFmtId="1" fontId="3" fillId="8" borderId="18" xfId="0" applyNumberFormat="1" applyFont="1" applyFill="1" applyBorder="1" applyAlignment="1" applyProtection="1">
      <alignment horizontal="center" vertical="center"/>
    </xf>
    <xf numFmtId="0" fontId="3" fillId="0" borderId="18" xfId="0" applyFont="1" applyBorder="1" applyAlignment="1" applyProtection="1">
      <alignment horizontal="center" vertical="center"/>
    </xf>
    <xf numFmtId="0" fontId="3" fillId="11" borderId="14" xfId="0" applyFont="1" applyFill="1" applyBorder="1" applyAlignment="1">
      <alignment horizontal="center" vertical="center" wrapText="1"/>
    </xf>
    <xf numFmtId="0" fontId="3" fillId="11" borderId="51" xfId="0" applyFont="1" applyFill="1" applyBorder="1" applyAlignment="1">
      <alignment horizontal="center" vertical="center" wrapText="1"/>
    </xf>
    <xf numFmtId="0" fontId="3" fillId="11" borderId="51" xfId="0" applyFont="1" applyFill="1" applyBorder="1" applyAlignment="1">
      <alignment horizontal="justify" vertical="center" wrapText="1"/>
    </xf>
    <xf numFmtId="0" fontId="14" fillId="17" borderId="51" xfId="0" applyFont="1" applyFill="1" applyBorder="1" applyAlignment="1" applyProtection="1">
      <alignment vertical="center" wrapText="1"/>
      <protection locked="0"/>
    </xf>
    <xf numFmtId="0" fontId="14" fillId="17" borderId="51" xfId="0" applyFont="1" applyFill="1" applyBorder="1" applyAlignment="1" applyProtection="1">
      <alignment horizontal="justify" vertical="center" wrapText="1"/>
      <protection locked="0"/>
    </xf>
    <xf numFmtId="15" fontId="14" fillId="17" borderId="51" xfId="0" applyNumberFormat="1" applyFont="1" applyFill="1" applyBorder="1" applyAlignment="1" applyProtection="1">
      <alignment horizontal="center" vertical="center" wrapText="1"/>
      <protection locked="0"/>
    </xf>
    <xf numFmtId="9" fontId="14" fillId="8" borderId="51" xfId="0" applyNumberFormat="1" applyFont="1" applyFill="1" applyBorder="1" applyAlignment="1" applyProtection="1">
      <alignment horizontal="center" vertical="center" wrapText="1"/>
    </xf>
    <xf numFmtId="0" fontId="3" fillId="9" borderId="51" xfId="0" applyNumberFormat="1" applyFont="1" applyFill="1" applyBorder="1" applyAlignment="1" applyProtection="1">
      <alignment horizontal="center" vertical="center" wrapText="1"/>
      <protection locked="0"/>
    </xf>
    <xf numFmtId="9" fontId="3" fillId="8" borderId="51" xfId="0" applyNumberFormat="1" applyFont="1" applyFill="1" applyBorder="1" applyAlignment="1" applyProtection="1">
      <alignment horizontal="center" vertical="center"/>
    </xf>
    <xf numFmtId="9" fontId="3" fillId="0" borderId="51" xfId="0" applyNumberFormat="1" applyFont="1" applyFill="1" applyBorder="1" applyAlignment="1" applyProtection="1">
      <alignment horizontal="center" vertical="center"/>
    </xf>
    <xf numFmtId="0" fontId="3" fillId="2" borderId="27" xfId="0" applyFont="1" applyFill="1" applyBorder="1" applyAlignment="1" applyProtection="1">
      <alignment vertical="center" wrapText="1"/>
    </xf>
    <xf numFmtId="9" fontId="3" fillId="8" borderId="11" xfId="0" applyNumberFormat="1" applyFont="1" applyFill="1" applyBorder="1" applyAlignment="1" applyProtection="1">
      <alignment horizontal="center" vertical="center"/>
    </xf>
    <xf numFmtId="9" fontId="3" fillId="0" borderId="11" xfId="0" applyNumberFormat="1" applyFont="1" applyFill="1" applyBorder="1" applyAlignment="1" applyProtection="1">
      <alignment horizontal="center" vertical="center"/>
    </xf>
    <xf numFmtId="0" fontId="3" fillId="9" borderId="27" xfId="0" applyNumberFormat="1" applyFont="1" applyFill="1" applyBorder="1" applyAlignment="1" applyProtection="1">
      <alignment horizontal="center" vertical="center" wrapText="1"/>
      <protection locked="0"/>
    </xf>
    <xf numFmtId="9" fontId="3" fillId="8" borderId="27" xfId="0" applyNumberFormat="1" applyFont="1" applyFill="1" applyBorder="1" applyAlignment="1" applyProtection="1">
      <alignment horizontal="center" vertical="center"/>
    </xf>
    <xf numFmtId="9" fontId="3" fillId="0" borderId="27" xfId="0" applyNumberFormat="1" applyFont="1" applyFill="1" applyBorder="1" applyAlignment="1" applyProtection="1">
      <alignment horizontal="center" vertical="center"/>
    </xf>
    <xf numFmtId="0" fontId="3" fillId="2" borderId="18" xfId="0" applyFont="1" applyFill="1" applyBorder="1" applyAlignment="1" applyProtection="1">
      <alignment vertical="center" wrapText="1"/>
    </xf>
    <xf numFmtId="0" fontId="3" fillId="11" borderId="51" xfId="0" applyFont="1" applyFill="1" applyBorder="1" applyAlignment="1">
      <alignment horizontal="center" vertical="center"/>
    </xf>
    <xf numFmtId="0" fontId="3" fillId="11" borderId="51" xfId="0" applyNumberFormat="1" applyFont="1" applyFill="1" applyBorder="1" applyAlignment="1">
      <alignment horizontal="justify" vertical="center" wrapText="1"/>
    </xf>
    <xf numFmtId="0" fontId="3" fillId="2" borderId="51" xfId="0" applyFont="1" applyFill="1" applyBorder="1" applyAlignment="1" applyProtection="1">
      <alignment vertical="center" wrapText="1"/>
    </xf>
    <xf numFmtId="0" fontId="3" fillId="8" borderId="51" xfId="0" applyFont="1" applyFill="1" applyBorder="1" applyAlignment="1" applyProtection="1">
      <alignment horizontal="left" vertical="center" wrapText="1"/>
    </xf>
    <xf numFmtId="0" fontId="3" fillId="8" borderId="51" xfId="0" applyFont="1" applyFill="1" applyBorder="1" applyAlignment="1" applyProtection="1">
      <alignment vertical="center" wrapText="1"/>
      <protection locked="0"/>
    </xf>
    <xf numFmtId="0" fontId="3" fillId="8" borderId="11" xfId="0" applyFont="1" applyFill="1" applyBorder="1" applyAlignment="1" applyProtection="1">
      <alignment horizontal="left" vertical="center" wrapText="1"/>
    </xf>
    <xf numFmtId="0" fontId="3" fillId="8" borderId="27" xfId="0" applyFont="1" applyFill="1" applyBorder="1" applyAlignment="1" applyProtection="1">
      <alignment horizontal="left" vertical="center" wrapText="1"/>
    </xf>
    <xf numFmtId="0" fontId="3" fillId="8" borderId="18" xfId="0" applyFont="1" applyFill="1" applyBorder="1" applyAlignment="1" applyProtection="1">
      <alignment horizontal="left" vertical="center" wrapText="1"/>
    </xf>
    <xf numFmtId="9" fontId="3" fillId="8" borderId="18" xfId="0" applyNumberFormat="1" applyFont="1" applyFill="1" applyBorder="1" applyAlignment="1" applyProtection="1">
      <alignment horizontal="center" vertical="center"/>
    </xf>
    <xf numFmtId="9" fontId="3" fillId="0" borderId="18" xfId="0" applyNumberFormat="1" applyFont="1" applyFill="1" applyBorder="1" applyAlignment="1" applyProtection="1">
      <alignment horizontal="center" vertical="center"/>
    </xf>
    <xf numFmtId="0" fontId="3" fillId="17" borderId="51" xfId="0" applyFont="1" applyFill="1" applyBorder="1" applyAlignment="1" applyProtection="1">
      <alignment horizontal="justify" vertical="center" wrapText="1"/>
      <protection locked="0"/>
    </xf>
    <xf numFmtId="0" fontId="3" fillId="17" borderId="51" xfId="0" applyFont="1" applyFill="1" applyBorder="1" applyAlignment="1" applyProtection="1">
      <alignment horizontal="left" vertical="center" wrapText="1"/>
      <protection locked="0"/>
    </xf>
    <xf numFmtId="9" fontId="3" fillId="17" borderId="51" xfId="1" applyFont="1" applyFill="1" applyBorder="1" applyAlignment="1" applyProtection="1">
      <alignment horizontal="center" vertical="center" wrapText="1"/>
      <protection locked="0"/>
    </xf>
    <xf numFmtId="15" fontId="3" fillId="17" borderId="51" xfId="0" applyNumberFormat="1" applyFont="1" applyFill="1" applyBorder="1" applyAlignment="1" applyProtection="1">
      <alignment horizontal="center" vertical="center" wrapText="1"/>
      <protection locked="0"/>
    </xf>
    <xf numFmtId="0" fontId="3" fillId="0" borderId="51" xfId="0" applyFont="1" applyBorder="1" applyAlignment="1" applyProtection="1">
      <alignment horizontal="center" vertical="center"/>
    </xf>
    <xf numFmtId="0" fontId="3" fillId="17" borderId="11" xfId="0" applyFont="1" applyFill="1" applyBorder="1" applyAlignment="1" applyProtection="1">
      <alignment horizontal="center" vertical="center" wrapText="1"/>
    </xf>
    <xf numFmtId="0" fontId="3" fillId="17" borderId="27" xfId="0" applyFont="1" applyFill="1" applyBorder="1" applyAlignment="1" applyProtection="1">
      <alignment horizontal="justify" vertical="center" wrapText="1"/>
    </xf>
    <xf numFmtId="0" fontId="3" fillId="17" borderId="27" xfId="0" applyFont="1" applyFill="1" applyBorder="1" applyAlignment="1" applyProtection="1">
      <alignment horizontal="center" vertical="center" wrapText="1"/>
    </xf>
    <xf numFmtId="15" fontId="3" fillId="17" borderId="27" xfId="0" applyNumberFormat="1" applyFont="1" applyFill="1" applyBorder="1" applyAlignment="1" applyProtection="1">
      <alignment horizontal="center" vertical="center" wrapText="1"/>
    </xf>
    <xf numFmtId="0" fontId="3" fillId="17" borderId="18" xfId="0" applyFont="1" applyFill="1" applyBorder="1" applyAlignment="1" applyProtection="1">
      <alignment horizontal="justify" vertical="center" wrapText="1"/>
    </xf>
    <xf numFmtId="0" fontId="3" fillId="17" borderId="18" xfId="0" applyFont="1" applyFill="1" applyBorder="1" applyAlignment="1" applyProtection="1">
      <alignment horizontal="center" vertical="center" wrapText="1"/>
    </xf>
    <xf numFmtId="0" fontId="3" fillId="0" borderId="27" xfId="0" applyFont="1" applyBorder="1" applyAlignment="1">
      <alignment horizontal="center" vertical="center" wrapText="1"/>
    </xf>
    <xf numFmtId="15" fontId="3" fillId="0" borderId="51" xfId="0" applyNumberFormat="1"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15" fontId="3" fillId="0" borderId="11" xfId="0" applyNumberFormat="1" applyFont="1" applyFill="1" applyBorder="1" applyAlignment="1" applyProtection="1">
      <alignment horizontal="center" vertical="center" wrapText="1"/>
    </xf>
    <xf numFmtId="0" fontId="3" fillId="0" borderId="27" xfId="0" applyFont="1" applyFill="1" applyBorder="1" applyAlignment="1" applyProtection="1">
      <alignment horizontal="center" vertical="center" wrapText="1"/>
    </xf>
    <xf numFmtId="15" fontId="3" fillId="0" borderId="27"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15" fontId="3" fillId="0" borderId="18" xfId="0" applyNumberFormat="1" applyFont="1" applyFill="1" applyBorder="1" applyAlignment="1" applyProtection="1">
      <alignment horizontal="center" vertical="center" wrapText="1"/>
    </xf>
    <xf numFmtId="9" fontId="3" fillId="0" borderId="51" xfId="0" applyNumberFormat="1" applyFont="1" applyFill="1" applyBorder="1" applyAlignment="1" applyProtection="1">
      <alignment horizontal="center" vertical="center" wrapText="1"/>
    </xf>
    <xf numFmtId="0" fontId="3" fillId="0" borderId="11" xfId="0" applyFont="1" applyBorder="1" applyAlignment="1">
      <alignment horizontal="justify" vertical="center" wrapText="1"/>
    </xf>
    <xf numFmtId="0" fontId="3" fillId="0" borderId="11" xfId="0" applyFont="1" applyBorder="1" applyAlignment="1">
      <alignment horizontal="center" vertical="center" wrapText="1"/>
    </xf>
    <xf numFmtId="169" fontId="3" fillId="0" borderId="11" xfId="0" applyNumberFormat="1" applyFont="1" applyBorder="1" applyAlignment="1">
      <alignment horizontal="center" vertical="center"/>
    </xf>
    <xf numFmtId="0" fontId="3" fillId="0" borderId="27" xfId="0" applyFont="1" applyBorder="1" applyAlignment="1">
      <alignment horizontal="justify" vertical="center" wrapText="1"/>
    </xf>
    <xf numFmtId="169" fontId="3" fillId="0" borderId="27" xfId="0" applyNumberFormat="1" applyFont="1" applyBorder="1" applyAlignment="1">
      <alignment horizontal="center" vertical="center"/>
    </xf>
    <xf numFmtId="0" fontId="3" fillId="0" borderId="18" xfId="0" applyFont="1" applyBorder="1" applyAlignment="1">
      <alignment horizontal="center" vertical="center" wrapText="1"/>
    </xf>
    <xf numFmtId="169" fontId="3" fillId="0" borderId="18" xfId="0" applyNumberFormat="1" applyFont="1" applyBorder="1" applyAlignment="1">
      <alignment horizontal="center" vertical="center"/>
    </xf>
    <xf numFmtId="169" fontId="3" fillId="0" borderId="18" xfId="0" applyNumberFormat="1" applyFont="1" applyBorder="1" applyAlignment="1">
      <alignment horizontal="center" vertical="center" wrapText="1"/>
    </xf>
    <xf numFmtId="9" fontId="3" fillId="0" borderId="11" xfId="0" applyNumberFormat="1" applyFont="1" applyBorder="1" applyAlignment="1">
      <alignment horizontal="center" vertical="center"/>
    </xf>
    <xf numFmtId="169" fontId="3" fillId="2" borderId="51" xfId="0" applyNumberFormat="1" applyFont="1" applyFill="1" applyBorder="1" applyAlignment="1" applyProtection="1">
      <alignment horizontal="center" vertical="center" wrapText="1"/>
    </xf>
    <xf numFmtId="9" fontId="3" fillId="0" borderId="51" xfId="0" applyNumberFormat="1" applyFont="1" applyBorder="1" applyAlignment="1">
      <alignment horizontal="center" vertical="center" wrapText="1"/>
    </xf>
    <xf numFmtId="169" fontId="3" fillId="0" borderId="51" xfId="0" applyNumberFormat="1" applyFont="1" applyBorder="1" applyAlignment="1">
      <alignment horizontal="center" vertical="center" wrapText="1"/>
    </xf>
    <xf numFmtId="169" fontId="3" fillId="17" borderId="11" xfId="0" applyNumberFormat="1" applyFont="1" applyFill="1" applyBorder="1" applyAlignment="1">
      <alignment horizontal="center" vertical="center" wrapText="1"/>
    </xf>
    <xf numFmtId="0" fontId="3" fillId="17" borderId="11" xfId="0" applyFont="1" applyFill="1" applyBorder="1" applyAlignment="1">
      <alignment horizontal="justify" vertical="center" wrapText="1"/>
    </xf>
    <xf numFmtId="0" fontId="3" fillId="17" borderId="18" xfId="0" applyFont="1" applyFill="1" applyBorder="1" applyAlignment="1">
      <alignment horizontal="justify" vertical="center" wrapText="1"/>
    </xf>
    <xf numFmtId="169" fontId="3" fillId="17" borderId="18" xfId="0" applyNumberFormat="1" applyFont="1" applyFill="1" applyBorder="1" applyAlignment="1">
      <alignment horizontal="center" vertical="center" wrapText="1"/>
    </xf>
    <xf numFmtId="169" fontId="3" fillId="17" borderId="51" xfId="0" applyNumberFormat="1" applyFont="1" applyFill="1" applyBorder="1" applyAlignment="1">
      <alignment horizontal="center" vertical="center" wrapText="1"/>
    </xf>
    <xf numFmtId="0" fontId="3" fillId="0" borderId="18" xfId="0" applyFont="1" applyFill="1" applyBorder="1" applyAlignment="1">
      <alignment horizontal="left" vertical="center" wrapText="1"/>
    </xf>
    <xf numFmtId="9" fontId="3" fillId="0" borderId="11" xfId="0" applyNumberFormat="1" applyFont="1" applyBorder="1" applyAlignment="1">
      <alignment horizontal="center" vertical="center" wrapText="1"/>
    </xf>
    <xf numFmtId="169" fontId="3" fillId="2" borderId="18" xfId="0" applyNumberFormat="1" applyFont="1" applyFill="1" applyBorder="1" applyAlignment="1" applyProtection="1">
      <alignment horizontal="center" vertical="center" wrapText="1"/>
    </xf>
    <xf numFmtId="0" fontId="3" fillId="0" borderId="51" xfId="0" applyNumberFormat="1" applyFont="1" applyFill="1" applyBorder="1" applyAlignment="1" applyProtection="1">
      <alignment horizontal="center" vertical="center" wrapText="1"/>
    </xf>
    <xf numFmtId="0" fontId="3" fillId="17" borderId="11" xfId="0" applyFont="1" applyFill="1" applyBorder="1" applyAlignment="1">
      <alignment horizontal="center" vertical="center" wrapText="1"/>
    </xf>
    <xf numFmtId="0" fontId="3" fillId="17" borderId="18" xfId="0" applyFont="1" applyFill="1" applyBorder="1" applyAlignment="1">
      <alignment horizontal="center" vertical="center" wrapText="1"/>
    </xf>
    <xf numFmtId="1" fontId="3" fillId="17" borderId="18" xfId="1" applyNumberFormat="1" applyFont="1" applyFill="1" applyBorder="1" applyAlignment="1">
      <alignment horizontal="center" vertical="center" wrapText="1"/>
    </xf>
    <xf numFmtId="0" fontId="3" fillId="2" borderId="27"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1" fontId="3" fillId="8" borderId="27" xfId="0" applyNumberFormat="1" applyFont="1" applyFill="1" applyBorder="1" applyAlignment="1" applyProtection="1">
      <alignment horizontal="center" vertical="center"/>
    </xf>
    <xf numFmtId="1" fontId="3" fillId="8" borderId="18" xfId="0" applyNumberFormat="1" applyFont="1" applyFill="1" applyBorder="1" applyAlignment="1" applyProtection="1">
      <alignment horizontal="center" vertical="center"/>
    </xf>
    <xf numFmtId="0" fontId="3" fillId="0" borderId="31" xfId="0" applyFont="1" applyBorder="1" applyAlignment="1" applyProtection="1">
      <alignment horizontal="center" vertical="center"/>
    </xf>
    <xf numFmtId="0" fontId="3" fillId="0" borderId="45" xfId="0" applyFont="1" applyBorder="1" applyAlignment="1" applyProtection="1">
      <alignment horizontal="center" vertical="center"/>
    </xf>
    <xf numFmtId="0" fontId="3" fillId="17" borderId="18" xfId="0" applyFont="1" applyFill="1" applyBorder="1" applyAlignment="1" applyProtection="1">
      <alignment vertical="center" wrapText="1"/>
    </xf>
    <xf numFmtId="0" fontId="3" fillId="8" borderId="18" xfId="0" applyFont="1" applyFill="1" applyBorder="1" applyAlignment="1" applyProtection="1">
      <alignment horizontal="justify" vertical="center" wrapText="1"/>
    </xf>
    <xf numFmtId="1" fontId="14" fillId="8" borderId="51" xfId="0" applyNumberFormat="1" applyFont="1" applyFill="1" applyBorder="1" applyAlignment="1" applyProtection="1">
      <alignment horizontal="center" vertical="center"/>
    </xf>
    <xf numFmtId="1" fontId="3" fillId="8" borderId="11" xfId="0" applyNumberFormat="1" applyFont="1" applyFill="1" applyBorder="1" applyAlignment="1" applyProtection="1">
      <alignment horizontal="center" vertical="center" wrapText="1"/>
    </xf>
    <xf numFmtId="1" fontId="3" fillId="8" borderId="18" xfId="0" applyNumberFormat="1" applyFont="1" applyFill="1" applyBorder="1" applyAlignment="1" applyProtection="1">
      <alignment horizontal="center" vertical="center" wrapText="1"/>
    </xf>
    <xf numFmtId="1" fontId="3" fillId="8" borderId="27" xfId="0" applyNumberFormat="1" applyFont="1" applyFill="1" applyBorder="1" applyAlignment="1" applyProtection="1">
      <alignment horizontal="center" vertical="center" wrapText="1"/>
    </xf>
    <xf numFmtId="0" fontId="3" fillId="0" borderId="27" xfId="0" applyFont="1" applyBorder="1" applyAlignment="1" applyProtection="1">
      <alignment horizontal="center" vertical="center"/>
    </xf>
    <xf numFmtId="0" fontId="3" fillId="0" borderId="18" xfId="0" applyFont="1" applyBorder="1" applyAlignment="1" applyProtection="1">
      <alignment horizontal="center" vertical="center"/>
    </xf>
    <xf numFmtId="9" fontId="3" fillId="17" borderId="27" xfId="1" applyFont="1" applyFill="1" applyBorder="1" applyAlignment="1">
      <alignment horizontal="center" vertical="center" wrapText="1"/>
    </xf>
    <xf numFmtId="169" fontId="3" fillId="17" borderId="27" xfId="0" applyNumberFormat="1" applyFont="1" applyFill="1" applyBorder="1" applyAlignment="1">
      <alignment horizontal="center" vertical="center" wrapText="1"/>
    </xf>
    <xf numFmtId="9" fontId="3" fillId="9" borderId="18" xfId="1" applyFont="1" applyFill="1" applyBorder="1" applyAlignment="1" applyProtection="1">
      <alignment horizontal="center" vertical="center" wrapText="1"/>
      <protection locked="0"/>
    </xf>
    <xf numFmtId="15" fontId="3" fillId="2" borderId="18" xfId="0" applyNumberFormat="1" applyFont="1" applyFill="1" applyBorder="1" applyAlignment="1" applyProtection="1">
      <alignment horizontal="center" vertical="center" wrapText="1"/>
    </xf>
    <xf numFmtId="0" fontId="3" fillId="0" borderId="11" xfId="0" applyFont="1" applyBorder="1" applyAlignment="1" applyProtection="1">
      <alignment horizontal="center"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0" fillId="0" borderId="0" xfId="0" applyFill="1"/>
    <xf numFmtId="0" fontId="25" fillId="9" borderId="18" xfId="0" applyNumberFormat="1" applyFont="1" applyFill="1" applyBorder="1" applyAlignment="1" applyProtection="1">
      <alignment horizontal="center" vertical="center" wrapText="1"/>
      <protection locked="0"/>
    </xf>
    <xf numFmtId="9" fontId="25" fillId="9" borderId="11" xfId="1" applyFont="1" applyFill="1" applyBorder="1" applyAlignment="1" applyProtection="1">
      <alignment horizontal="center" vertical="center" wrapText="1"/>
      <protection locked="0"/>
    </xf>
    <xf numFmtId="9" fontId="25" fillId="9" borderId="11" xfId="0" applyNumberFormat="1" applyFont="1" applyFill="1" applyBorder="1" applyAlignment="1" applyProtection="1">
      <alignment horizontal="center" vertical="center" wrapText="1"/>
      <protection locked="0"/>
    </xf>
    <xf numFmtId="15" fontId="3" fillId="2" borderId="11" xfId="0" applyNumberFormat="1" applyFont="1" applyFill="1" applyBorder="1" applyAlignment="1" applyProtection="1">
      <alignment horizontal="center" vertical="center" wrapText="1"/>
    </xf>
    <xf numFmtId="0" fontId="3" fillId="9" borderId="18" xfId="0" applyFont="1" applyFill="1" applyBorder="1" applyAlignment="1" applyProtection="1">
      <alignment horizontal="center" vertical="center" wrapText="1"/>
      <protection locked="0"/>
    </xf>
    <xf numFmtId="1" fontId="3" fillId="8" borderId="18" xfId="0" applyNumberFormat="1" applyFont="1" applyFill="1" applyBorder="1" applyAlignment="1" applyProtection="1">
      <alignment horizontal="center" vertical="center"/>
    </xf>
    <xf numFmtId="0" fontId="3" fillId="0" borderId="12" xfId="0" applyFont="1" applyBorder="1" applyAlignment="1" applyProtection="1">
      <alignment horizontal="center" vertical="center"/>
    </xf>
    <xf numFmtId="0" fontId="3" fillId="0" borderId="31" xfId="0" applyFont="1" applyBorder="1" applyAlignment="1" applyProtection="1">
      <alignment horizontal="center" vertical="center"/>
    </xf>
    <xf numFmtId="0" fontId="3" fillId="0" borderId="45" xfId="0" applyFont="1" applyBorder="1" applyAlignment="1" applyProtection="1">
      <alignment horizontal="center" vertical="center"/>
    </xf>
    <xf numFmtId="0" fontId="18" fillId="11" borderId="14" xfId="0" applyFont="1" applyFill="1" applyBorder="1" applyAlignment="1">
      <alignment horizontal="center" vertical="center" wrapText="1"/>
    </xf>
    <xf numFmtId="0" fontId="19" fillId="11" borderId="51" xfId="0" applyFont="1" applyFill="1" applyBorder="1" applyAlignment="1">
      <alignment horizontal="center" vertical="center" wrapText="1"/>
    </xf>
    <xf numFmtId="0" fontId="19" fillId="11" borderId="51" xfId="0" applyFont="1" applyFill="1" applyBorder="1" applyAlignment="1">
      <alignment horizontal="justify" vertical="center" wrapText="1"/>
    </xf>
    <xf numFmtId="0" fontId="18" fillId="11" borderId="51" xfId="0" applyFont="1" applyFill="1" applyBorder="1" applyAlignment="1">
      <alignment horizontal="justify" vertical="center" wrapText="1"/>
    </xf>
    <xf numFmtId="0" fontId="18" fillId="17" borderId="51" xfId="0" applyFont="1" applyFill="1" applyBorder="1" applyAlignment="1">
      <alignment horizontal="justify" vertical="center" wrapText="1"/>
    </xf>
    <xf numFmtId="0" fontId="18" fillId="0" borderId="51" xfId="0" applyFont="1" applyFill="1" applyBorder="1" applyAlignment="1">
      <alignment horizontal="justify" vertical="center" wrapText="1"/>
    </xf>
    <xf numFmtId="0" fontId="18" fillId="0" borderId="51" xfId="0" applyFont="1" applyFill="1" applyBorder="1" applyAlignment="1">
      <alignment horizontal="center" vertical="center" wrapText="1"/>
    </xf>
    <xf numFmtId="15" fontId="18" fillId="0" borderId="51" xfId="0" applyNumberFormat="1" applyFont="1" applyFill="1" applyBorder="1" applyAlignment="1">
      <alignment horizontal="center" vertical="center"/>
    </xf>
    <xf numFmtId="1" fontId="26" fillId="11" borderId="51" xfId="0" applyNumberFormat="1" applyFont="1" applyFill="1" applyBorder="1" applyAlignment="1">
      <alignment horizontal="center" vertical="center" wrapText="1"/>
    </xf>
    <xf numFmtId="0" fontId="18" fillId="0" borderId="51" xfId="0" applyFont="1" applyFill="1" applyBorder="1" applyAlignment="1">
      <alignment horizontal="center" vertical="center"/>
    </xf>
    <xf numFmtId="165" fontId="18" fillId="0" borderId="51" xfId="0" applyNumberFormat="1" applyFont="1" applyFill="1" applyBorder="1" applyAlignment="1">
      <alignment horizontal="center" vertical="center"/>
    </xf>
    <xf numFmtId="1" fontId="18" fillId="5" borderId="51" xfId="0" applyNumberFormat="1" applyFont="1" applyFill="1" applyBorder="1" applyAlignment="1" applyProtection="1">
      <alignment horizontal="center" vertical="center"/>
    </xf>
    <xf numFmtId="0" fontId="18" fillId="17" borderId="11" xfId="0" applyFont="1" applyFill="1" applyBorder="1" applyAlignment="1">
      <alignment horizontal="justify" vertical="center" wrapText="1"/>
    </xf>
    <xf numFmtId="0" fontId="18" fillId="0" borderId="11" xfId="0" applyFont="1" applyFill="1" applyBorder="1" applyAlignment="1">
      <alignment horizontal="justify" vertical="center" wrapText="1"/>
    </xf>
    <xf numFmtId="0" fontId="18" fillId="0" borderId="11" xfId="0" applyFont="1" applyFill="1" applyBorder="1" applyAlignment="1">
      <alignment horizontal="center" vertical="center" wrapText="1"/>
    </xf>
    <xf numFmtId="0" fontId="18" fillId="17" borderId="18" xfId="0" applyFont="1" applyFill="1" applyBorder="1" applyAlignment="1">
      <alignment horizontal="justify" vertical="center" wrapText="1"/>
    </xf>
    <xf numFmtId="0" fontId="18" fillId="0" borderId="18" xfId="0" applyFont="1" applyFill="1" applyBorder="1" applyAlignment="1">
      <alignment horizontal="justify" vertical="center" wrapText="1"/>
    </xf>
    <xf numFmtId="0" fontId="18" fillId="0" borderId="18" xfId="0" applyFont="1" applyFill="1" applyBorder="1" applyAlignment="1">
      <alignment horizontal="center" vertical="center" wrapText="1"/>
    </xf>
    <xf numFmtId="0" fontId="23" fillId="11" borderId="51" xfId="0" applyFont="1" applyFill="1" applyBorder="1" applyAlignment="1">
      <alignment horizontal="justify" vertical="center" wrapText="1"/>
    </xf>
    <xf numFmtId="0" fontId="22" fillId="11" borderId="51" xfId="0" applyFont="1" applyFill="1" applyBorder="1" applyAlignment="1">
      <alignment horizontal="justify" vertical="center" wrapText="1"/>
    </xf>
    <xf numFmtId="0" fontId="25" fillId="0" borderId="18" xfId="0" applyFont="1" applyFill="1" applyBorder="1" applyAlignment="1">
      <alignment horizontal="center" vertical="center"/>
    </xf>
    <xf numFmtId="165" fontId="25" fillId="0" borderId="18" xfId="0" applyNumberFormat="1" applyFont="1" applyFill="1" applyBorder="1" applyAlignment="1">
      <alignment horizontal="center" vertical="center"/>
    </xf>
    <xf numFmtId="1" fontId="25" fillId="5" borderId="18" xfId="0" applyNumberFormat="1" applyFont="1" applyFill="1" applyBorder="1" applyAlignment="1" applyProtection="1">
      <alignment horizontal="center" vertical="center"/>
    </xf>
    <xf numFmtId="0" fontId="18" fillId="11" borderId="51" xfId="0" applyFont="1" applyFill="1" applyBorder="1" applyAlignment="1">
      <alignment horizontal="center" vertical="center" wrapText="1"/>
    </xf>
    <xf numFmtId="0" fontId="3" fillId="0" borderId="28" xfId="0" applyFont="1" applyBorder="1" applyAlignment="1" applyProtection="1">
      <alignment horizontal="center" vertical="center"/>
    </xf>
    <xf numFmtId="0" fontId="18" fillId="17" borderId="28" xfId="0" applyFont="1" applyFill="1" applyBorder="1" applyAlignment="1">
      <alignment horizontal="justify" vertical="center" wrapText="1"/>
    </xf>
    <xf numFmtId="0" fontId="18" fillId="0" borderId="28" xfId="0" applyFont="1" applyFill="1" applyBorder="1" applyAlignment="1">
      <alignment horizontal="justify" vertical="center" wrapText="1"/>
    </xf>
    <xf numFmtId="0" fontId="18" fillId="0" borderId="28" xfId="0" applyFont="1" applyFill="1" applyBorder="1" applyAlignment="1">
      <alignment horizontal="center" vertical="center" wrapText="1"/>
    </xf>
    <xf numFmtId="9" fontId="3" fillId="9" borderId="51" xfId="1" applyFont="1" applyFill="1" applyBorder="1" applyAlignment="1" applyProtection="1">
      <alignment horizontal="center" vertical="center" wrapText="1"/>
      <protection locked="0"/>
    </xf>
    <xf numFmtId="167" fontId="27" fillId="0" borderId="0" xfId="0" applyNumberFormat="1" applyFont="1" applyBorder="1" applyAlignment="1" applyProtection="1">
      <alignment vertical="center" wrapText="1"/>
    </xf>
    <xf numFmtId="0" fontId="2" fillId="0" borderId="39" xfId="0" applyFont="1" applyBorder="1" applyAlignment="1" applyProtection="1">
      <alignment vertical="center"/>
    </xf>
    <xf numFmtId="0" fontId="2" fillId="0" borderId="41" xfId="0" applyFont="1" applyBorder="1" applyAlignment="1" applyProtection="1">
      <alignment vertical="center"/>
    </xf>
    <xf numFmtId="0" fontId="2" fillId="0" borderId="36" xfId="0" applyFont="1" applyBorder="1" applyAlignment="1" applyProtection="1">
      <alignment vertical="center"/>
    </xf>
    <xf numFmtId="0" fontId="2" fillId="0" borderId="43" xfId="0" applyFont="1" applyBorder="1" applyAlignment="1" applyProtection="1">
      <alignment vertical="center"/>
    </xf>
    <xf numFmtId="0" fontId="2" fillId="0" borderId="39" xfId="0" applyFont="1" applyBorder="1" applyAlignment="1" applyProtection="1">
      <alignment vertical="center" wrapText="1"/>
    </xf>
    <xf numFmtId="0" fontId="2" fillId="0" borderId="41" xfId="0" applyFont="1" applyBorder="1" applyAlignment="1" applyProtection="1">
      <alignment vertical="center" wrapText="1"/>
    </xf>
    <xf numFmtId="0" fontId="2" fillId="0" borderId="0" xfId="0" applyFont="1" applyBorder="1" applyAlignment="1" applyProtection="1"/>
    <xf numFmtId="0" fontId="2" fillId="0" borderId="7" xfId="0" applyFont="1" applyBorder="1" applyAlignment="1" applyProtection="1">
      <alignment horizontal="centerContinuous" vertical="center"/>
    </xf>
    <xf numFmtId="0" fontId="3" fillId="0" borderId="40" xfId="0" applyFont="1" applyBorder="1" applyAlignment="1">
      <alignment vertical="center"/>
    </xf>
    <xf numFmtId="0" fontId="3" fillId="0" borderId="42" xfId="0" applyFont="1" applyBorder="1" applyAlignment="1">
      <alignment vertical="center"/>
    </xf>
    <xf numFmtId="0" fontId="2" fillId="0" borderId="25" xfId="0" applyFont="1" applyBorder="1" applyAlignment="1" applyProtection="1">
      <alignment horizontal="centerContinuous" vertical="center"/>
    </xf>
    <xf numFmtId="0" fontId="2" fillId="0" borderId="8" xfId="0" applyFont="1" applyBorder="1" applyAlignment="1" applyProtection="1">
      <alignment horizontal="centerContinuous" vertical="center"/>
    </xf>
    <xf numFmtId="166" fontId="3" fillId="8" borderId="51" xfId="0" applyNumberFormat="1" applyFont="1" applyFill="1" applyBorder="1" applyAlignment="1" applyProtection="1">
      <alignment vertical="center" wrapText="1"/>
    </xf>
    <xf numFmtId="9" fontId="3" fillId="16" borderId="51" xfId="1" applyFont="1" applyFill="1" applyBorder="1" applyAlignment="1">
      <alignment horizontal="center" vertical="center" wrapText="1"/>
    </xf>
    <xf numFmtId="0" fontId="3" fillId="2" borderId="28" xfId="0" applyFont="1" applyFill="1" applyBorder="1" applyAlignment="1" applyProtection="1">
      <alignment horizontal="center" vertical="center" wrapText="1"/>
    </xf>
    <xf numFmtId="1" fontId="3" fillId="8" borderId="28" xfId="0" applyNumberFormat="1" applyFont="1" applyFill="1" applyBorder="1" applyAlignment="1" applyProtection="1">
      <alignment horizontal="center" vertical="center"/>
    </xf>
    <xf numFmtId="0" fontId="3" fillId="4" borderId="28" xfId="0" applyFont="1" applyFill="1" applyBorder="1" applyAlignment="1" applyProtection="1">
      <alignment vertical="center" wrapText="1"/>
    </xf>
    <xf numFmtId="0" fontId="3" fillId="0" borderId="0" xfId="0" applyFont="1" applyAlignment="1" applyProtection="1">
      <alignment horizontal="center" vertical="center" wrapText="1"/>
    </xf>
    <xf numFmtId="0" fontId="3" fillId="2" borderId="56" xfId="0" applyFont="1" applyFill="1" applyBorder="1" applyAlignment="1" applyProtection="1">
      <alignment horizontal="center" vertical="center" wrapText="1"/>
    </xf>
    <xf numFmtId="0" fontId="17" fillId="0" borderId="56" xfId="0" applyFont="1" applyBorder="1" applyAlignment="1" applyProtection="1">
      <alignment horizontal="center" vertical="center" wrapText="1"/>
    </xf>
    <xf numFmtId="0" fontId="17" fillId="0" borderId="0" xfId="0" applyFont="1" applyAlignment="1" applyProtection="1">
      <alignment horizontal="center" vertical="center" wrapText="1"/>
    </xf>
    <xf numFmtId="1" fontId="14" fillId="17" borderId="51" xfId="0" applyNumberFormat="1" applyFont="1" applyFill="1" applyBorder="1" applyAlignment="1" applyProtection="1">
      <alignment horizontal="center" vertical="center" wrapText="1"/>
      <protection locked="0"/>
    </xf>
    <xf numFmtId="0" fontId="16" fillId="0" borderId="25" xfId="0" applyFont="1" applyFill="1" applyBorder="1" applyAlignment="1" applyProtection="1">
      <alignment horizontal="centerContinuous" vertical="center"/>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8" borderId="11"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2" borderId="27" xfId="0" applyFont="1" applyFill="1" applyBorder="1" applyAlignment="1" applyProtection="1">
      <alignment horizontal="justify" vertical="center" wrapText="1"/>
    </xf>
    <xf numFmtId="0" fontId="3" fillId="2" borderId="11"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1" fontId="3" fillId="8" borderId="27" xfId="0" applyNumberFormat="1" applyFont="1" applyFill="1" applyBorder="1" applyAlignment="1" applyProtection="1">
      <alignment horizontal="center" vertical="center"/>
    </xf>
    <xf numFmtId="1" fontId="3" fillId="8" borderId="18" xfId="0" applyNumberFormat="1" applyFont="1" applyFill="1" applyBorder="1" applyAlignment="1" applyProtection="1">
      <alignment horizontal="center" vertical="center"/>
    </xf>
    <xf numFmtId="0" fontId="3" fillId="0" borderId="20" xfId="0" applyFont="1" applyBorder="1" applyAlignment="1" applyProtection="1">
      <alignment horizontal="center" vertical="center"/>
    </xf>
    <xf numFmtId="0" fontId="3" fillId="11" borderId="48" xfId="0" applyFont="1" applyFill="1" applyBorder="1" applyAlignment="1">
      <alignment horizontal="center" vertical="center" wrapText="1"/>
    </xf>
    <xf numFmtId="0" fontId="3" fillId="8" borderId="28" xfId="0" applyFont="1" applyFill="1" applyBorder="1" applyAlignment="1" applyProtection="1">
      <alignment horizontal="center" vertical="center" wrapText="1"/>
    </xf>
    <xf numFmtId="0" fontId="3" fillId="17" borderId="11" xfId="0" applyFont="1" applyFill="1" applyBorder="1" applyAlignment="1" applyProtection="1">
      <alignment horizontal="justify" vertical="center" wrapText="1"/>
    </xf>
    <xf numFmtId="0" fontId="3" fillId="17" borderId="18" xfId="0" applyFont="1" applyFill="1" applyBorder="1" applyAlignment="1" applyProtection="1">
      <alignment horizontal="justify" vertical="center" wrapText="1"/>
    </xf>
    <xf numFmtId="0" fontId="3" fillId="2" borderId="18" xfId="0" applyFont="1" applyFill="1" applyBorder="1" applyAlignment="1" applyProtection="1">
      <alignment horizontal="center" vertical="center" wrapText="1"/>
    </xf>
    <xf numFmtId="0" fontId="3" fillId="17" borderId="11" xfId="0" applyFont="1" applyFill="1" applyBorder="1" applyAlignment="1" applyProtection="1">
      <alignment horizontal="center" vertical="center" wrapText="1"/>
    </xf>
    <xf numFmtId="0" fontId="3" fillId="17" borderId="18" xfId="0" applyFont="1" applyFill="1" applyBorder="1" applyAlignment="1" applyProtection="1">
      <alignment horizontal="center" vertical="center" wrapText="1"/>
    </xf>
    <xf numFmtId="0" fontId="3" fillId="8" borderId="19" xfId="0" applyFont="1" applyFill="1" applyBorder="1" applyAlignment="1" applyProtection="1">
      <alignment horizontal="center" vertical="center" wrapText="1"/>
    </xf>
    <xf numFmtId="0" fontId="3" fillId="0" borderId="28" xfId="0" applyFont="1" applyFill="1" applyBorder="1" applyAlignment="1" applyProtection="1">
      <alignment horizontal="justify" vertical="center" wrapText="1"/>
    </xf>
    <xf numFmtId="0" fontId="3" fillId="2" borderId="18" xfId="0" applyFont="1" applyFill="1" applyBorder="1" applyAlignment="1" applyProtection="1">
      <alignment horizontal="center" vertical="center" wrapText="1"/>
    </xf>
    <xf numFmtId="0" fontId="18" fillId="0" borderId="19" xfId="0" applyFont="1" applyFill="1" applyBorder="1" applyAlignment="1">
      <alignment horizontal="justify" vertical="center" wrapText="1"/>
    </xf>
    <xf numFmtId="0" fontId="18" fillId="0" borderId="19" xfId="0" applyFont="1" applyFill="1" applyBorder="1" applyAlignment="1">
      <alignment horizontal="center" vertical="center" wrapText="1"/>
    </xf>
    <xf numFmtId="0" fontId="16" fillId="0" borderId="6" xfId="0" applyFont="1" applyFill="1" applyBorder="1" applyAlignment="1" applyProtection="1">
      <alignment horizontal="centerContinuous" vertical="center"/>
    </xf>
    <xf numFmtId="0" fontId="29" fillId="11" borderId="51" xfId="0" applyFont="1" applyFill="1" applyBorder="1" applyAlignment="1">
      <alignment horizontal="justify" vertical="center" wrapText="1"/>
    </xf>
    <xf numFmtId="0" fontId="17" fillId="0" borderId="51" xfId="0" applyFont="1" applyBorder="1" applyAlignment="1" applyProtection="1">
      <alignment horizontal="justify" vertical="center" wrapText="1"/>
    </xf>
    <xf numFmtId="15" fontId="18" fillId="0" borderId="24" xfId="0" applyNumberFormat="1" applyFont="1" applyFill="1" applyBorder="1" applyAlignment="1">
      <alignment horizontal="center" vertical="center"/>
    </xf>
    <xf numFmtId="1" fontId="18" fillId="0" borderId="51" xfId="0" applyNumberFormat="1" applyFont="1" applyFill="1" applyBorder="1" applyAlignment="1">
      <alignment horizontal="center" vertical="center" wrapText="1"/>
    </xf>
    <xf numFmtId="0" fontId="18" fillId="11" borderId="48"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29" fillId="11" borderId="28" xfId="0" applyFont="1" applyFill="1" applyBorder="1" applyAlignment="1">
      <alignment horizontal="justify" vertical="center" wrapText="1"/>
    </xf>
    <xf numFmtId="0" fontId="18" fillId="11" borderId="28" xfId="0" applyFont="1" applyFill="1" applyBorder="1" applyAlignment="1">
      <alignment horizontal="justify" vertical="center" wrapText="1"/>
    </xf>
    <xf numFmtId="15" fontId="18" fillId="0" borderId="47" xfId="0" applyNumberFormat="1" applyFont="1" applyFill="1" applyBorder="1" applyAlignment="1">
      <alignment horizontal="center" vertical="center"/>
    </xf>
    <xf numFmtId="15" fontId="18" fillId="0" borderId="28" xfId="0" applyNumberFormat="1" applyFont="1" applyFill="1" applyBorder="1" applyAlignment="1">
      <alignment horizontal="center" vertical="center"/>
    </xf>
    <xf numFmtId="15" fontId="18" fillId="0" borderId="11" xfId="0" applyNumberFormat="1" applyFont="1" applyFill="1" applyBorder="1" applyAlignment="1">
      <alignment horizontal="center" vertical="center"/>
    </xf>
    <xf numFmtId="15" fontId="18" fillId="0" borderId="18" xfId="0" applyNumberFormat="1" applyFont="1" applyFill="1" applyBorder="1" applyAlignment="1">
      <alignment horizontal="center" vertical="center"/>
    </xf>
    <xf numFmtId="0" fontId="18" fillId="17" borderId="19" xfId="0" applyFont="1" applyFill="1" applyBorder="1" applyAlignment="1">
      <alignment horizontal="justify" vertical="center" wrapText="1"/>
    </xf>
    <xf numFmtId="15" fontId="18" fillId="0" borderId="19" xfId="0" applyNumberFormat="1" applyFont="1" applyFill="1" applyBorder="1" applyAlignment="1">
      <alignment horizontal="center" vertical="center"/>
    </xf>
    <xf numFmtId="1" fontId="3" fillId="8" borderId="19" xfId="0" applyNumberFormat="1" applyFont="1" applyFill="1" applyBorder="1" applyAlignment="1" applyProtection="1">
      <alignment horizontal="center" vertical="center"/>
    </xf>
    <xf numFmtId="0" fontId="3" fillId="0" borderId="19" xfId="0" applyFont="1" applyBorder="1" applyAlignment="1" applyProtection="1">
      <alignment horizontal="center" vertical="center"/>
    </xf>
    <xf numFmtId="0" fontId="18" fillId="8" borderId="51" xfId="0" applyFont="1" applyFill="1" applyBorder="1" applyAlignment="1">
      <alignment horizontal="left" vertical="center" wrapText="1"/>
    </xf>
    <xf numFmtId="0" fontId="18" fillId="8" borderId="18" xfId="0" applyFont="1" applyFill="1" applyBorder="1" applyAlignment="1">
      <alignment horizontal="left" vertical="center" wrapText="1"/>
    </xf>
    <xf numFmtId="0" fontId="2" fillId="0" borderId="2" xfId="0" applyFont="1" applyFill="1" applyBorder="1" applyAlignment="1" applyProtection="1">
      <alignment horizontal="centerContinuous"/>
    </xf>
    <xf numFmtId="170" fontId="3" fillId="2" borderId="27" xfId="0" applyNumberFormat="1" applyFont="1" applyFill="1" applyBorder="1" applyAlignment="1" applyProtection="1">
      <alignment horizontal="center" vertical="center" wrapText="1"/>
    </xf>
    <xf numFmtId="0" fontId="2" fillId="2" borderId="7" xfId="0" applyFont="1" applyFill="1" applyBorder="1" applyAlignment="1" applyProtection="1">
      <alignment horizontal="centerContinuous" vertical="center" wrapText="1"/>
    </xf>
    <xf numFmtId="0" fontId="2" fillId="2" borderId="8" xfId="0" applyFont="1" applyFill="1" applyBorder="1" applyAlignment="1" applyProtection="1">
      <alignment horizontal="centerContinuous" vertical="center" wrapText="1"/>
    </xf>
    <xf numFmtId="0" fontId="3" fillId="0" borderId="7" xfId="0" applyFont="1" applyFill="1" applyBorder="1" applyAlignment="1" applyProtection="1">
      <alignment horizontal="centerContinuous" vertical="center"/>
      <protection locked="0"/>
    </xf>
    <xf numFmtId="0" fontId="3" fillId="0" borderId="25" xfId="0" applyFont="1" applyFill="1" applyBorder="1" applyAlignment="1" applyProtection="1">
      <alignment horizontal="centerContinuous" vertical="center"/>
      <protection locked="0"/>
    </xf>
    <xf numFmtId="9" fontId="3" fillId="8" borderId="27" xfId="1" applyFont="1" applyFill="1" applyBorder="1" applyAlignment="1" applyProtection="1">
      <alignment horizontal="center" vertical="center"/>
    </xf>
    <xf numFmtId="0" fontId="3" fillId="12" borderId="28" xfId="0" applyFont="1" applyFill="1" applyBorder="1" applyAlignment="1">
      <alignment horizontal="center" vertical="center" wrapText="1"/>
    </xf>
    <xf numFmtId="0" fontId="3" fillId="12" borderId="27" xfId="0" applyFont="1" applyFill="1" applyBorder="1" applyAlignment="1">
      <alignment horizontal="center" vertical="center" wrapText="1"/>
    </xf>
    <xf numFmtId="0" fontId="2" fillId="2" borderId="1" xfId="0" applyFont="1" applyFill="1" applyBorder="1" applyAlignment="1" applyProtection="1">
      <alignment horizontal="centerContinuous" vertical="center" wrapText="1"/>
    </xf>
    <xf numFmtId="0" fontId="2" fillId="2" borderId="34" xfId="0" applyFont="1" applyFill="1" applyBorder="1" applyAlignment="1" applyProtection="1">
      <alignment horizontal="centerContinuous" vertical="center" wrapText="1"/>
    </xf>
    <xf numFmtId="0" fontId="2" fillId="2" borderId="22" xfId="0" applyFont="1" applyFill="1" applyBorder="1" applyAlignment="1" applyProtection="1">
      <alignment horizontal="centerContinuous" vertical="center" wrapText="1"/>
    </xf>
    <xf numFmtId="0" fontId="2" fillId="2" borderId="19" xfId="0" applyFont="1" applyFill="1" applyBorder="1" applyAlignment="1" applyProtection="1">
      <alignment horizontal="centerContinuous" vertical="center" wrapText="1"/>
    </xf>
    <xf numFmtId="1" fontId="3" fillId="11" borderId="51" xfId="0" applyNumberFormat="1" applyFont="1" applyFill="1" applyBorder="1" applyAlignment="1">
      <alignment horizontal="center" vertical="center" wrapText="1"/>
    </xf>
    <xf numFmtId="0" fontId="28" fillId="11" borderId="51" xfId="0" applyFont="1" applyFill="1" applyBorder="1" applyAlignment="1">
      <alignment horizontal="justify" vertical="center" wrapText="1"/>
    </xf>
    <xf numFmtId="170" fontId="14" fillId="17" borderId="51" xfId="0" applyNumberFormat="1" applyFont="1" applyFill="1" applyBorder="1" applyAlignment="1" applyProtection="1">
      <alignment horizontal="center" vertical="center" wrapText="1"/>
      <protection locked="0"/>
    </xf>
    <xf numFmtId="170" fontId="3" fillId="2" borderId="51" xfId="0" applyNumberFormat="1" applyFont="1" applyFill="1" applyBorder="1" applyAlignment="1" applyProtection="1">
      <alignment horizontal="center" vertical="center" wrapText="1"/>
    </xf>
    <xf numFmtId="0" fontId="14" fillId="8" borderId="25" xfId="0" applyFont="1" applyFill="1" applyBorder="1" applyAlignment="1">
      <alignment horizontal="center" vertical="center" wrapText="1"/>
    </xf>
    <xf numFmtId="1" fontId="3" fillId="9" borderId="51" xfId="0" applyNumberFormat="1" applyFont="1" applyFill="1" applyBorder="1" applyAlignment="1" applyProtection="1">
      <alignment horizontal="center" vertical="center" wrapText="1"/>
      <protection locked="0"/>
    </xf>
    <xf numFmtId="170" fontId="3" fillId="0" borderId="51" xfId="0" applyNumberFormat="1" applyFont="1" applyFill="1" applyBorder="1" applyAlignment="1" applyProtection="1">
      <alignment horizontal="center" vertical="center" wrapText="1"/>
    </xf>
    <xf numFmtId="0" fontId="30" fillId="8" borderId="51" xfId="0" applyFont="1" applyFill="1" applyBorder="1" applyAlignment="1">
      <alignment horizontal="center" vertical="center" wrapText="1"/>
    </xf>
    <xf numFmtId="9" fontId="3" fillId="8" borderId="51" xfId="1" applyFont="1" applyFill="1" applyBorder="1" applyAlignment="1" applyProtection="1">
      <alignment horizontal="center" vertical="center"/>
    </xf>
    <xf numFmtId="0" fontId="3" fillId="17" borderId="51" xfId="0" applyFont="1" applyFill="1" applyBorder="1" applyAlignment="1" applyProtection="1">
      <alignment horizontal="justify" vertical="center" wrapText="1"/>
    </xf>
    <xf numFmtId="1" fontId="3" fillId="9" borderId="51" xfId="1" applyNumberFormat="1" applyFont="1" applyFill="1" applyBorder="1" applyAlignment="1" applyProtection="1">
      <alignment horizontal="center" vertical="center" wrapText="1"/>
      <protection locked="0"/>
    </xf>
    <xf numFmtId="0" fontId="3" fillId="4" borderId="14" xfId="0" applyFont="1" applyFill="1" applyBorder="1" applyAlignment="1">
      <alignment horizontal="center" vertical="center"/>
    </xf>
    <xf numFmtId="1" fontId="3" fillId="4" borderId="51" xfId="0" applyNumberFormat="1" applyFont="1" applyFill="1" applyBorder="1" applyAlignment="1">
      <alignment horizontal="center" vertical="center" wrapText="1"/>
    </xf>
    <xf numFmtId="1" fontId="3" fillId="11" borderId="51" xfId="0" applyNumberFormat="1" applyFont="1" applyFill="1" applyBorder="1" applyAlignment="1">
      <alignment horizontal="center" vertical="center"/>
    </xf>
    <xf numFmtId="1" fontId="3" fillId="2" borderId="51" xfId="0" applyNumberFormat="1" applyFont="1" applyFill="1" applyBorder="1" applyAlignment="1" applyProtection="1">
      <alignment horizontal="center" vertical="center" wrapText="1"/>
    </xf>
    <xf numFmtId="170" fontId="3" fillId="2" borderId="51" xfId="3" applyNumberFormat="1" applyFont="1" applyFill="1" applyBorder="1" applyAlignment="1" applyProtection="1">
      <alignment horizontal="center" vertical="center" wrapText="1"/>
    </xf>
    <xf numFmtId="1" fontId="3" fillId="11" borderId="28" xfId="0" applyNumberFormat="1" applyFont="1" applyFill="1" applyBorder="1" applyAlignment="1">
      <alignment horizontal="center" vertical="center"/>
    </xf>
    <xf numFmtId="0" fontId="28" fillId="11" borderId="28" xfId="0" applyFont="1" applyFill="1" applyBorder="1" applyAlignment="1">
      <alignment horizontal="justify" vertical="center" wrapText="1"/>
    </xf>
    <xf numFmtId="170" fontId="3" fillId="2" borderId="28" xfId="0" applyNumberFormat="1" applyFont="1" applyFill="1" applyBorder="1" applyAlignment="1" applyProtection="1">
      <alignment horizontal="center" vertical="center" wrapText="1"/>
    </xf>
    <xf numFmtId="1" fontId="3" fillId="9" borderId="28" xfId="0" applyNumberFormat="1" applyFont="1" applyFill="1" applyBorder="1" applyAlignment="1" applyProtection="1">
      <alignment horizontal="center" vertical="center" wrapText="1"/>
      <protection locked="0"/>
    </xf>
    <xf numFmtId="9" fontId="3" fillId="8" borderId="28" xfId="1" applyFont="1" applyFill="1" applyBorder="1" applyAlignment="1" applyProtection="1">
      <alignment horizontal="center" vertical="center"/>
    </xf>
    <xf numFmtId="0" fontId="14" fillId="17" borderId="11" xfId="0" applyFont="1" applyFill="1" applyBorder="1" applyAlignment="1" applyProtection="1">
      <alignment horizontal="justify" vertical="center" wrapText="1"/>
      <protection locked="0"/>
    </xf>
    <xf numFmtId="1" fontId="14" fillId="17" borderId="11" xfId="0" applyNumberFormat="1" applyFont="1" applyFill="1" applyBorder="1" applyAlignment="1" applyProtection="1">
      <alignment horizontal="center" vertical="center" wrapText="1"/>
      <protection locked="0"/>
    </xf>
    <xf numFmtId="170" fontId="14" fillId="17" borderId="11" xfId="0" applyNumberFormat="1" applyFont="1" applyFill="1" applyBorder="1" applyAlignment="1" applyProtection="1">
      <alignment horizontal="center" vertical="center" wrapText="1"/>
      <protection locked="0"/>
    </xf>
    <xf numFmtId="170" fontId="3" fillId="2" borderId="11" xfId="0" applyNumberFormat="1" applyFont="1" applyFill="1" applyBorder="1" applyAlignment="1" applyProtection="1">
      <alignment horizontal="center" vertical="center" wrapText="1"/>
    </xf>
    <xf numFmtId="9" fontId="14" fillId="8" borderId="11" xfId="0" applyNumberFormat="1" applyFont="1" applyFill="1" applyBorder="1" applyAlignment="1" applyProtection="1">
      <alignment horizontal="center" vertical="center" wrapText="1"/>
    </xf>
    <xf numFmtId="9" fontId="3" fillId="8" borderId="11" xfId="1" applyFont="1" applyFill="1" applyBorder="1" applyAlignment="1" applyProtection="1">
      <alignment horizontal="center" vertical="center"/>
    </xf>
    <xf numFmtId="0" fontId="3" fillId="12" borderId="11" xfId="0" applyFont="1" applyFill="1" applyBorder="1" applyAlignment="1">
      <alignment horizontal="center" vertical="center" wrapText="1"/>
    </xf>
    <xf numFmtId="0" fontId="14" fillId="17" borderId="18" xfId="0" applyFont="1" applyFill="1" applyBorder="1" applyAlignment="1" applyProtection="1">
      <alignment horizontal="justify" vertical="center" wrapText="1"/>
      <protection locked="0"/>
    </xf>
    <xf numFmtId="1" fontId="14" fillId="17" borderId="18" xfId="0" applyNumberFormat="1" applyFont="1" applyFill="1" applyBorder="1" applyAlignment="1" applyProtection="1">
      <alignment horizontal="center" vertical="center" wrapText="1"/>
      <protection locked="0"/>
    </xf>
    <xf numFmtId="170" fontId="14" fillId="17" borderId="18" xfId="0" applyNumberFormat="1" applyFont="1" applyFill="1" applyBorder="1" applyAlignment="1" applyProtection="1">
      <alignment horizontal="center" vertical="center" wrapText="1"/>
      <protection locked="0"/>
    </xf>
    <xf numFmtId="170" fontId="3" fillId="2" borderId="18" xfId="0" applyNumberFormat="1" applyFont="1" applyFill="1" applyBorder="1" applyAlignment="1" applyProtection="1">
      <alignment horizontal="center" vertical="center" wrapText="1"/>
    </xf>
    <xf numFmtId="9" fontId="14" fillId="8" borderId="18" xfId="0" applyNumberFormat="1" applyFont="1" applyFill="1" applyBorder="1" applyAlignment="1" applyProtection="1">
      <alignment horizontal="center" vertical="center" wrapText="1"/>
    </xf>
    <xf numFmtId="9" fontId="3" fillId="8" borderId="18" xfId="1" applyFont="1" applyFill="1" applyBorder="1" applyAlignment="1" applyProtection="1">
      <alignment horizontal="center" vertical="center"/>
    </xf>
    <xf numFmtId="0" fontId="3" fillId="12" borderId="18" xfId="0" applyFont="1" applyFill="1" applyBorder="1" applyAlignment="1">
      <alignment horizontal="center" vertical="center" wrapText="1"/>
    </xf>
    <xf numFmtId="170" fontId="3" fillId="2" borderId="19" xfId="0" applyNumberFormat="1" applyFont="1" applyFill="1" applyBorder="1" applyAlignment="1" applyProtection="1">
      <alignment horizontal="center" vertical="center" wrapText="1"/>
    </xf>
    <xf numFmtId="1" fontId="3" fillId="9" borderId="19" xfId="0" applyNumberFormat="1" applyFont="1" applyFill="1" applyBorder="1" applyAlignment="1" applyProtection="1">
      <alignment horizontal="center" vertical="center" wrapText="1"/>
      <protection locked="0"/>
    </xf>
    <xf numFmtId="9" fontId="3" fillId="8" borderId="19" xfId="1" applyFont="1" applyFill="1" applyBorder="1" applyAlignment="1" applyProtection="1">
      <alignment horizontal="center" vertical="center"/>
    </xf>
    <xf numFmtId="0" fontId="3" fillId="12" borderId="19" xfId="0" applyFont="1" applyFill="1" applyBorder="1" applyAlignment="1">
      <alignment horizontal="center" vertical="center" wrapText="1"/>
    </xf>
    <xf numFmtId="0" fontId="3" fillId="0" borderId="25" xfId="0" applyFont="1" applyBorder="1" applyAlignment="1" applyProtection="1">
      <alignment horizontal="justify" vertical="center" wrapText="1"/>
    </xf>
    <xf numFmtId="0" fontId="14" fillId="17" borderId="28" xfId="0" applyFont="1" applyFill="1" applyBorder="1" applyAlignment="1" applyProtection="1">
      <alignment horizontal="justify" vertical="center" wrapText="1"/>
      <protection locked="0"/>
    </xf>
    <xf numFmtId="170" fontId="14" fillId="17" borderId="28" xfId="0" applyNumberFormat="1" applyFont="1" applyFill="1" applyBorder="1" applyAlignment="1" applyProtection="1">
      <alignment horizontal="center" vertical="center" wrapText="1"/>
      <protection locked="0"/>
    </xf>
    <xf numFmtId="170" fontId="3" fillId="0" borderId="28" xfId="0" applyNumberFormat="1" applyFont="1" applyFill="1" applyBorder="1" applyAlignment="1" applyProtection="1">
      <alignment horizontal="center" vertical="center" wrapText="1"/>
    </xf>
    <xf numFmtId="0" fontId="3" fillId="2" borderId="19" xfId="0" applyFont="1" applyFill="1" applyBorder="1" applyAlignment="1" applyProtection="1">
      <alignment horizontal="justify" vertical="center" wrapText="1"/>
    </xf>
    <xf numFmtId="0" fontId="3" fillId="2" borderId="19" xfId="0" applyFont="1" applyFill="1" applyBorder="1" applyAlignment="1" applyProtection="1">
      <alignment horizontal="center" vertical="center" wrapText="1"/>
    </xf>
    <xf numFmtId="9" fontId="14" fillId="8" borderId="28" xfId="0" applyNumberFormat="1" applyFont="1" applyFill="1" applyBorder="1" applyAlignment="1" applyProtection="1">
      <alignment horizontal="center" vertical="center" wrapText="1"/>
    </xf>
    <xf numFmtId="1" fontId="14" fillId="8" borderId="28" xfId="0" applyNumberFormat="1" applyFont="1" applyFill="1" applyBorder="1" applyAlignment="1" applyProtection="1">
      <alignment horizontal="center" vertical="center"/>
    </xf>
    <xf numFmtId="1" fontId="14" fillId="8" borderId="11" xfId="0" applyNumberFormat="1" applyFont="1" applyFill="1" applyBorder="1" applyAlignment="1" applyProtection="1">
      <alignment horizontal="center" vertical="center"/>
    </xf>
    <xf numFmtId="1" fontId="14" fillId="8" borderId="18" xfId="0" applyNumberFormat="1" applyFont="1" applyFill="1" applyBorder="1" applyAlignment="1" applyProtection="1">
      <alignment horizontal="center" vertical="center"/>
    </xf>
    <xf numFmtId="0" fontId="14" fillId="0" borderId="51" xfId="0" applyFont="1" applyBorder="1" applyAlignment="1">
      <alignment horizontal="justify" vertical="center" wrapText="1"/>
    </xf>
    <xf numFmtId="1" fontId="25" fillId="9" borderId="51" xfId="0" applyNumberFormat="1" applyFont="1" applyFill="1" applyBorder="1" applyAlignment="1" applyProtection="1">
      <alignment horizontal="center" vertical="center" wrapText="1"/>
      <protection locked="0"/>
    </xf>
    <xf numFmtId="1" fontId="25" fillId="9" borderId="18" xfId="0" applyNumberFormat="1" applyFont="1" applyFill="1" applyBorder="1" applyAlignment="1" applyProtection="1">
      <alignment horizontal="center" vertical="center" wrapText="1"/>
      <protection locked="0"/>
    </xf>
    <xf numFmtId="0" fontId="31" fillId="8" borderId="51" xfId="0" applyFont="1" applyFill="1" applyBorder="1" applyAlignment="1">
      <alignment horizontal="center" vertical="center" wrapText="1"/>
    </xf>
    <xf numFmtId="0" fontId="3" fillId="15" borderId="18" xfId="0" applyFont="1" applyFill="1" applyBorder="1" applyAlignment="1" applyProtection="1">
      <alignment horizontal="justify" vertical="center" wrapText="1"/>
    </xf>
    <xf numFmtId="1" fontId="3" fillId="8" borderId="27" xfId="0" applyNumberFormat="1" applyFont="1" applyFill="1" applyBorder="1" applyAlignment="1" applyProtection="1">
      <alignment horizontal="center" vertical="center"/>
    </xf>
    <xf numFmtId="1" fontId="3" fillId="8" borderId="18" xfId="0" applyNumberFormat="1" applyFont="1" applyFill="1" applyBorder="1" applyAlignment="1" applyProtection="1">
      <alignment horizontal="center" vertical="center"/>
    </xf>
    <xf numFmtId="0" fontId="3" fillId="0" borderId="56" xfId="0" applyFont="1" applyBorder="1" applyAlignment="1" applyProtection="1">
      <alignment horizontal="center" vertical="center" wrapText="1"/>
    </xf>
    <xf numFmtId="0" fontId="3" fillId="0" borderId="23" xfId="0" applyFont="1" applyBorder="1" applyAlignment="1" applyProtection="1">
      <alignment vertical="center" wrapText="1"/>
    </xf>
    <xf numFmtId="0" fontId="14" fillId="17" borderId="11" xfId="0" applyFont="1" applyFill="1" applyBorder="1" applyAlignment="1" applyProtection="1">
      <alignment horizontal="justify" vertical="center" wrapText="1"/>
      <protection locked="0"/>
    </xf>
    <xf numFmtId="0" fontId="3" fillId="15" borderId="18" xfId="0" applyFont="1" applyFill="1" applyBorder="1" applyAlignment="1">
      <alignment horizontal="justify" vertical="center" wrapText="1"/>
    </xf>
    <xf numFmtId="0" fontId="3" fillId="15" borderId="27" xfId="0" applyFont="1" applyFill="1" applyBorder="1" applyAlignment="1" applyProtection="1">
      <alignment horizontal="justify" vertical="center" wrapText="1"/>
    </xf>
    <xf numFmtId="0" fontId="3" fillId="15" borderId="18" xfId="0" applyFont="1" applyFill="1" applyBorder="1" applyAlignment="1" applyProtection="1">
      <alignment horizontal="justify" vertical="center" wrapText="1"/>
    </xf>
    <xf numFmtId="0" fontId="3" fillId="8" borderId="11"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8" borderId="19" xfId="0" applyFont="1" applyFill="1" applyBorder="1" applyAlignment="1" applyProtection="1">
      <alignment horizontal="center" vertical="center" wrapText="1"/>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8" borderId="11" xfId="0" applyFont="1" applyFill="1" applyBorder="1" applyAlignment="1" applyProtection="1">
      <alignment horizontal="center" vertical="center" wrapText="1"/>
    </xf>
    <xf numFmtId="0" fontId="3" fillId="0" borderId="18" xfId="0" applyFont="1" applyFill="1" applyBorder="1" applyAlignment="1">
      <alignment horizontal="justify" vertical="center" wrapText="1"/>
    </xf>
    <xf numFmtId="0" fontId="3" fillId="17" borderId="27" xfId="0" applyFont="1" applyFill="1" applyBorder="1" applyAlignment="1">
      <alignment horizontal="justify" vertical="center" wrapText="1"/>
    </xf>
    <xf numFmtId="0" fontId="3" fillId="0" borderId="11" xfId="0" applyFont="1" applyBorder="1" applyAlignment="1">
      <alignment horizontal="center" vertical="center" wrapText="1"/>
    </xf>
    <xf numFmtId="0" fontId="3" fillId="17" borderId="11" xfId="0" applyFont="1" applyFill="1" applyBorder="1" applyAlignment="1" applyProtection="1">
      <alignment horizontal="justify" vertical="center" wrapText="1"/>
    </xf>
    <xf numFmtId="0" fontId="3" fillId="17" borderId="27"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17" borderId="18" xfId="0" applyFont="1" applyFill="1" applyBorder="1" applyAlignment="1" applyProtection="1">
      <alignment horizontal="justify" vertical="center" wrapText="1"/>
    </xf>
    <xf numFmtId="0" fontId="3" fillId="0" borderId="18" xfId="0" applyFont="1" applyBorder="1" applyAlignment="1">
      <alignment horizontal="justify" vertical="center" wrapText="1"/>
    </xf>
    <xf numFmtId="0" fontId="3" fillId="0" borderId="11" xfId="0" applyFont="1" applyFill="1" applyBorder="1" applyAlignment="1">
      <alignment horizontal="justify" vertical="center" wrapText="1"/>
    </xf>
    <xf numFmtId="0" fontId="3" fillId="2" borderId="18" xfId="0" applyFont="1" applyFill="1" applyBorder="1" applyAlignment="1" applyProtection="1">
      <alignment horizontal="justify" vertical="center" wrapText="1"/>
      <protection locked="0"/>
    </xf>
    <xf numFmtId="0" fontId="3" fillId="2" borderId="27" xfId="0" applyFont="1" applyFill="1" applyBorder="1" applyAlignment="1" applyProtection="1">
      <alignment horizontal="justify" vertical="center" wrapText="1"/>
      <protection locked="0"/>
    </xf>
    <xf numFmtId="0" fontId="3" fillId="0" borderId="18" xfId="0" applyFont="1" applyFill="1" applyBorder="1" applyAlignment="1" applyProtection="1">
      <alignment horizontal="justify" vertical="center" wrapText="1"/>
    </xf>
    <xf numFmtId="0" fontId="3" fillId="15" borderId="27" xfId="0" applyFont="1" applyFill="1" applyBorder="1" applyAlignment="1" applyProtection="1">
      <alignment horizontal="justify" vertical="center" wrapText="1"/>
    </xf>
    <xf numFmtId="0" fontId="3" fillId="0" borderId="27"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17" borderId="11" xfId="0" applyFont="1" applyFill="1" applyBorder="1" applyAlignment="1" applyProtection="1">
      <alignment horizontal="justify" vertical="center" wrapText="1"/>
    </xf>
    <xf numFmtId="0" fontId="3" fillId="2" borderId="19" xfId="0" applyFont="1" applyFill="1" applyBorder="1" applyAlignment="1" applyProtection="1">
      <alignment horizontal="justify" vertical="center" wrapText="1"/>
    </xf>
    <xf numFmtId="0" fontId="3" fillId="17" borderId="18" xfId="0" applyFont="1" applyFill="1" applyBorder="1" applyAlignment="1" applyProtection="1">
      <alignment horizontal="justify" vertical="center" wrapText="1"/>
    </xf>
    <xf numFmtId="0" fontId="3" fillId="2" borderId="27" xfId="0" applyFont="1" applyFill="1" applyBorder="1" applyAlignment="1" applyProtection="1">
      <alignment horizontal="justify" vertical="center" wrapText="1"/>
    </xf>
    <xf numFmtId="0" fontId="3" fillId="0" borderId="28" xfId="0" applyFont="1" applyFill="1" applyBorder="1" applyAlignment="1" applyProtection="1">
      <alignment horizontal="justify" vertical="center" wrapText="1"/>
    </xf>
    <xf numFmtId="9" fontId="3" fillId="9" borderId="51" xfId="0" applyNumberFormat="1" applyFont="1" applyFill="1" applyBorder="1" applyAlignment="1">
      <alignment horizontal="center" vertical="center" wrapText="1"/>
    </xf>
    <xf numFmtId="0" fontId="3" fillId="11" borderId="18" xfId="0" applyFont="1" applyFill="1" applyBorder="1" applyAlignment="1">
      <alignment horizontal="center" vertical="center"/>
    </xf>
    <xf numFmtId="0" fontId="3" fillId="11" borderId="18" xfId="0" applyFont="1" applyFill="1" applyBorder="1" applyAlignment="1">
      <alignment horizontal="justify" vertical="center" wrapText="1"/>
    </xf>
    <xf numFmtId="0" fontId="3" fillId="11" borderId="53"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1" borderId="27" xfId="0" applyFont="1" applyFill="1" applyBorder="1" applyAlignment="1">
      <alignment horizontal="center" vertical="center"/>
    </xf>
    <xf numFmtId="0" fontId="3" fillId="11" borderId="27" xfId="0" applyFont="1" applyFill="1" applyBorder="1" applyAlignment="1">
      <alignment horizontal="justify" vertical="center" wrapText="1"/>
    </xf>
    <xf numFmtId="0" fontId="3" fillId="17" borderId="18" xfId="0" applyFont="1" applyFill="1" applyBorder="1" applyAlignment="1" applyProtection="1">
      <alignment horizontal="center" vertical="center" wrapText="1"/>
    </xf>
    <xf numFmtId="0" fontId="3" fillId="17" borderId="27" xfId="0" applyFont="1" applyFill="1" applyBorder="1" applyAlignment="1">
      <alignment horizontal="justify" vertical="center" wrapText="1"/>
    </xf>
    <xf numFmtId="0" fontId="2" fillId="14" borderId="10"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11" xfId="0" applyFont="1" applyFill="1" applyBorder="1" applyAlignment="1">
      <alignment horizontal="justify" vertical="center" wrapText="1"/>
    </xf>
    <xf numFmtId="0" fontId="3" fillId="15" borderId="11" xfId="0" applyFont="1" applyFill="1" applyBorder="1" applyAlignment="1" applyProtection="1">
      <alignment horizontal="justify" vertical="center" wrapText="1"/>
    </xf>
    <xf numFmtId="0" fontId="3" fillId="15" borderId="18" xfId="0" applyFont="1" applyFill="1" applyBorder="1" applyAlignment="1" applyProtection="1">
      <alignment horizontal="justify" vertical="center" wrapText="1"/>
    </xf>
    <xf numFmtId="0" fontId="18" fillId="11" borderId="10" xfId="0" applyFont="1" applyFill="1" applyBorder="1" applyAlignment="1">
      <alignment horizontal="center" vertical="center" wrapText="1"/>
    </xf>
    <xf numFmtId="0" fontId="2" fillId="14" borderId="10" xfId="0" applyFont="1" applyFill="1" applyBorder="1" applyAlignment="1" applyProtection="1">
      <alignment horizontal="center" vertical="center" wrapText="1"/>
    </xf>
    <xf numFmtId="0" fontId="3" fillId="14" borderId="11" xfId="0" applyFont="1" applyFill="1" applyBorder="1" applyAlignment="1" applyProtection="1">
      <alignment horizontal="center" vertical="center" wrapText="1"/>
    </xf>
    <xf numFmtId="0" fontId="3" fillId="14" borderId="11" xfId="0" applyFont="1" applyFill="1" applyBorder="1" applyAlignment="1" applyProtection="1">
      <alignment horizontal="justify" vertical="center" wrapText="1"/>
    </xf>
    <xf numFmtId="0" fontId="3" fillId="0" borderId="11" xfId="0" applyFont="1" applyFill="1" applyBorder="1" applyAlignment="1" applyProtection="1">
      <alignment horizontal="justify" vertical="center" wrapText="1"/>
      <protection locked="0"/>
    </xf>
    <xf numFmtId="0" fontId="10" fillId="14" borderId="11" xfId="0" applyFont="1" applyFill="1" applyBorder="1" applyAlignment="1" applyProtection="1">
      <alignment horizontal="justify" vertical="center" wrapText="1"/>
    </xf>
    <xf numFmtId="0" fontId="3" fillId="14" borderId="11" xfId="4" applyFont="1" applyFill="1" applyBorder="1" applyAlignment="1" applyProtection="1">
      <alignment horizontal="justify" vertical="center" wrapText="1"/>
    </xf>
    <xf numFmtId="0" fontId="3" fillId="4" borderId="28"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4" borderId="28" xfId="0" applyFont="1" applyFill="1" applyBorder="1" applyAlignment="1" applyProtection="1">
      <alignment horizontal="left" vertical="center" wrapText="1"/>
    </xf>
    <xf numFmtId="0" fontId="3" fillId="4" borderId="28" xfId="0" applyFont="1" applyFill="1" applyBorder="1" applyAlignment="1" applyProtection="1">
      <alignment horizontal="justify" vertical="center" wrapText="1"/>
    </xf>
    <xf numFmtId="0" fontId="3" fillId="11" borderId="18" xfId="0" applyFont="1" applyFill="1" applyBorder="1" applyAlignment="1">
      <alignment horizontal="center" vertical="center" wrapText="1"/>
    </xf>
    <xf numFmtId="1" fontId="26" fillId="11" borderId="11" xfId="0" applyNumberFormat="1" applyFont="1" applyFill="1" applyBorder="1" applyAlignment="1">
      <alignment horizontal="center" vertical="center" wrapText="1"/>
    </xf>
    <xf numFmtId="0" fontId="23" fillId="11" borderId="11" xfId="0" applyFont="1" applyFill="1" applyBorder="1" applyAlignment="1">
      <alignment horizontal="justify" vertical="center" wrapText="1"/>
    </xf>
    <xf numFmtId="0" fontId="18" fillId="11" borderId="11" xfId="0" applyFont="1" applyFill="1" applyBorder="1" applyAlignment="1">
      <alignment horizontal="justify" vertical="center" wrapText="1"/>
    </xf>
    <xf numFmtId="0" fontId="3" fillId="4" borderId="48" xfId="0" applyFont="1" applyFill="1" applyBorder="1" applyAlignment="1" applyProtection="1">
      <alignment horizontal="center" vertical="center"/>
    </xf>
    <xf numFmtId="0" fontId="3" fillId="4" borderId="28" xfId="0" applyFont="1" applyFill="1" applyBorder="1" applyAlignment="1" applyProtection="1">
      <alignment horizontal="center" vertical="center"/>
    </xf>
    <xf numFmtId="0" fontId="3" fillId="8" borderId="11"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0" borderId="11"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2" borderId="27" xfId="0" applyFont="1" applyFill="1" applyBorder="1" applyAlignment="1" applyProtection="1">
      <alignment horizontal="center" vertical="center" wrapText="1"/>
    </xf>
    <xf numFmtId="0" fontId="3" fillId="17" borderId="11" xfId="0" applyFont="1" applyFill="1" applyBorder="1" applyAlignment="1" applyProtection="1">
      <alignment horizontal="justify" vertical="center" wrapText="1"/>
    </xf>
    <xf numFmtId="0" fontId="3" fillId="17" borderId="18" xfId="0" applyFont="1" applyFill="1" applyBorder="1" applyAlignment="1" applyProtection="1">
      <alignment horizontal="justify" vertical="center" wrapText="1"/>
    </xf>
    <xf numFmtId="0" fontId="3" fillId="15" borderId="18" xfId="0" applyFont="1" applyFill="1" applyBorder="1" applyAlignment="1">
      <alignment horizontal="justify" vertical="center" wrapText="1"/>
    </xf>
    <xf numFmtId="0" fontId="3" fillId="0" borderId="11" xfId="0" applyFont="1" applyFill="1" applyBorder="1" applyAlignment="1">
      <alignment horizontal="justify" vertical="center" wrapText="1"/>
    </xf>
    <xf numFmtId="0" fontId="3" fillId="0" borderId="18" xfId="0" applyFont="1" applyBorder="1" applyAlignment="1" applyProtection="1">
      <alignment horizontal="justify" vertical="center" wrapText="1"/>
    </xf>
    <xf numFmtId="0" fontId="3" fillId="0" borderId="27" xfId="0" applyFont="1" applyFill="1" applyBorder="1" applyAlignment="1" applyProtection="1">
      <alignment horizontal="justify" vertical="center" wrapText="1"/>
      <protection locked="0"/>
    </xf>
    <xf numFmtId="0" fontId="3" fillId="0" borderId="18" xfId="0" applyFont="1" applyFill="1" applyBorder="1" applyAlignment="1" applyProtection="1">
      <alignment horizontal="justify" vertical="center" wrapText="1"/>
      <protection locked="0"/>
    </xf>
    <xf numFmtId="0" fontId="3" fillId="0" borderId="18" xfId="0" applyFont="1" applyFill="1" applyBorder="1" applyAlignment="1">
      <alignment horizontal="justify" vertical="center" wrapText="1"/>
    </xf>
    <xf numFmtId="0" fontId="3" fillId="2" borderId="11" xfId="0" applyFont="1" applyFill="1" applyBorder="1" applyAlignment="1" applyProtection="1">
      <alignment horizontal="center" vertical="center" wrapText="1"/>
    </xf>
    <xf numFmtId="0" fontId="3" fillId="0" borderId="11" xfId="0" applyFont="1" applyFill="1" applyBorder="1" applyAlignment="1" applyProtection="1">
      <alignment horizontal="justify" vertical="center" wrapText="1"/>
      <protection locked="0"/>
    </xf>
    <xf numFmtId="15" fontId="3" fillId="0" borderId="18" xfId="0" applyNumberFormat="1" applyFont="1" applyFill="1" applyBorder="1" applyAlignment="1">
      <alignment horizontal="center" vertical="center" wrapText="1"/>
    </xf>
    <xf numFmtId="15" fontId="3" fillId="0" borderId="18" xfId="0" applyNumberFormat="1" applyFont="1" applyFill="1" applyBorder="1" applyAlignment="1" applyProtection="1">
      <alignment horizontal="center" vertical="center" wrapText="1"/>
      <protection locked="0"/>
    </xf>
    <xf numFmtId="15" fontId="3" fillId="0" borderId="11" xfId="0" applyNumberFormat="1" applyFont="1" applyFill="1" applyBorder="1" applyAlignment="1" applyProtection="1">
      <alignment horizontal="center" vertical="center" wrapText="1"/>
      <protection locked="0"/>
    </xf>
    <xf numFmtId="1" fontId="3" fillId="15" borderId="30" xfId="0" applyNumberFormat="1" applyFont="1" applyFill="1" applyBorder="1" applyAlignment="1">
      <alignment horizontal="center" vertical="center" wrapText="1"/>
    </xf>
    <xf numFmtId="0" fontId="3" fillId="15" borderId="30" xfId="0" applyFont="1" applyFill="1" applyBorder="1" applyAlignment="1" applyProtection="1">
      <alignment horizontal="justify" vertical="center" wrapText="1"/>
    </xf>
    <xf numFmtId="9" fontId="3" fillId="15" borderId="30" xfId="0" applyNumberFormat="1" applyFont="1" applyFill="1" applyBorder="1" applyAlignment="1" applyProtection="1">
      <alignment horizontal="center" vertical="center"/>
    </xf>
    <xf numFmtId="1" fontId="3" fillId="15" borderId="30" xfId="0" applyNumberFormat="1" applyFont="1" applyFill="1" applyBorder="1" applyAlignment="1" applyProtection="1">
      <alignment horizontal="center" vertical="center"/>
    </xf>
    <xf numFmtId="1" fontId="3" fillId="12" borderId="30" xfId="0" applyNumberFormat="1" applyFont="1" applyFill="1" applyBorder="1" applyAlignment="1">
      <alignment horizontal="center" vertical="center" wrapText="1"/>
    </xf>
    <xf numFmtId="0" fontId="3" fillId="0" borderId="57" xfId="0" applyFont="1" applyBorder="1" applyAlignment="1" applyProtection="1">
      <alignment horizontal="center" vertical="center"/>
    </xf>
    <xf numFmtId="0" fontId="3" fillId="0" borderId="51" xfId="0" applyFont="1" applyFill="1" applyBorder="1" applyAlignment="1" applyProtection="1">
      <alignment horizontal="center" vertical="center" wrapText="1"/>
      <protection locked="0"/>
    </xf>
    <xf numFmtId="15" fontId="3" fillId="0" borderId="35" xfId="0" applyNumberFormat="1"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Continuous" vertical="center" wrapText="1"/>
    </xf>
    <xf numFmtId="0" fontId="2" fillId="2" borderId="26" xfId="0" applyFont="1" applyFill="1" applyBorder="1" applyAlignment="1" applyProtection="1">
      <alignment horizontal="centerContinuous" vertical="center" wrapText="1"/>
    </xf>
    <xf numFmtId="0" fontId="3" fillId="0" borderId="32" xfId="0" applyNumberFormat="1" applyFont="1" applyFill="1" applyBorder="1" applyAlignment="1" applyProtection="1">
      <alignment horizontal="centerContinuous" vertical="center" wrapText="1"/>
      <protection locked="0"/>
    </xf>
    <xf numFmtId="168" fontId="3" fillId="2" borderId="27" xfId="0" applyNumberFormat="1" applyFont="1" applyFill="1" applyBorder="1" applyAlignment="1" applyProtection="1">
      <alignment horizontal="center" vertical="center" wrapText="1"/>
    </xf>
    <xf numFmtId="0" fontId="3" fillId="0" borderId="27" xfId="0" applyFont="1" applyBorder="1" applyAlignment="1" applyProtection="1">
      <alignment horizontal="justify" vertical="center" wrapText="1"/>
    </xf>
    <xf numFmtId="0" fontId="14" fillId="0" borderId="27" xfId="0" applyFont="1" applyBorder="1" applyAlignment="1">
      <alignment horizontal="center" vertical="center" wrapText="1"/>
    </xf>
    <xf numFmtId="0" fontId="14" fillId="0" borderId="19" xfId="0" applyFont="1" applyBorder="1" applyAlignment="1">
      <alignment horizontal="center" vertical="center" wrapText="1"/>
    </xf>
    <xf numFmtId="9" fontId="14" fillId="0" borderId="19" xfId="1" applyFont="1" applyBorder="1" applyAlignment="1">
      <alignment horizontal="center" vertical="center" wrapText="1"/>
    </xf>
    <xf numFmtId="0" fontId="3" fillId="0" borderId="27" xfId="0" applyFont="1" applyFill="1" applyBorder="1" applyAlignment="1" applyProtection="1">
      <alignment vertical="center" wrapText="1"/>
    </xf>
    <xf numFmtId="0" fontId="33" fillId="0" borderId="27"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3" fillId="0" borderId="0" xfId="0" applyFont="1" applyFill="1" applyProtection="1"/>
    <xf numFmtId="0" fontId="3" fillId="9" borderId="27" xfId="0" applyFont="1" applyFill="1" applyBorder="1" applyAlignment="1" applyProtection="1">
      <alignment horizontal="center" vertical="center" wrapText="1"/>
    </xf>
    <xf numFmtId="9" fontId="3" fillId="8" borderId="27" xfId="1" applyFont="1" applyFill="1" applyBorder="1" applyAlignment="1" applyProtection="1">
      <alignment horizontal="center" vertical="center" wrapText="1"/>
    </xf>
    <xf numFmtId="0" fontId="3" fillId="0" borderId="56" xfId="0" applyFont="1" applyFill="1" applyBorder="1" applyAlignment="1" applyProtection="1">
      <alignment horizontal="center" vertical="center" wrapText="1"/>
    </xf>
    <xf numFmtId="0" fontId="3" fillId="0" borderId="23" xfId="0" applyFont="1" applyFill="1" applyBorder="1" applyAlignment="1" applyProtection="1">
      <alignment vertical="center" wrapText="1"/>
    </xf>
    <xf numFmtId="168" fontId="3" fillId="2" borderId="11" xfId="0" applyNumberFormat="1" applyFont="1" applyFill="1" applyBorder="1" applyAlignment="1" applyProtection="1">
      <alignment horizontal="center" vertical="center" wrapText="1"/>
    </xf>
    <xf numFmtId="0" fontId="3" fillId="9" borderId="11" xfId="0" applyFont="1" applyFill="1" applyBorder="1" applyAlignment="1" applyProtection="1">
      <alignment horizontal="center" vertical="center" wrapText="1"/>
    </xf>
    <xf numFmtId="9" fontId="3" fillId="8" borderId="11" xfId="1" applyFont="1" applyFill="1" applyBorder="1" applyAlignment="1" applyProtection="1">
      <alignment horizontal="center" vertical="center" wrapText="1"/>
    </xf>
    <xf numFmtId="168" fontId="3" fillId="2" borderId="18" xfId="0" applyNumberFormat="1" applyFont="1" applyFill="1" applyBorder="1" applyAlignment="1" applyProtection="1">
      <alignment horizontal="center" vertical="center" wrapText="1"/>
    </xf>
    <xf numFmtId="9" fontId="14" fillId="8" borderId="18" xfId="0" applyNumberFormat="1" applyFont="1" applyFill="1" applyBorder="1" applyAlignment="1" applyProtection="1">
      <alignment horizontal="justify" vertical="center" wrapText="1"/>
    </xf>
    <xf numFmtId="0" fontId="3" fillId="9" borderId="18" xfId="0" applyFont="1" applyFill="1" applyBorder="1" applyAlignment="1" applyProtection="1">
      <alignment horizontal="center" vertical="center" wrapText="1"/>
    </xf>
    <xf numFmtId="9" fontId="3" fillId="8" borderId="18" xfId="1" applyFont="1" applyFill="1" applyBorder="1" applyAlignment="1" applyProtection="1">
      <alignment horizontal="center" vertical="center" wrapText="1"/>
    </xf>
    <xf numFmtId="0" fontId="3" fillId="4" borderId="51" xfId="0" applyFont="1" applyFill="1" applyBorder="1" applyAlignment="1">
      <alignment horizontal="center" vertical="center" wrapText="1"/>
    </xf>
    <xf numFmtId="0" fontId="3" fillId="11" borderId="51" xfId="0" applyFont="1" applyFill="1" applyBorder="1" applyAlignment="1">
      <alignment horizontal="justify" vertical="center"/>
    </xf>
    <xf numFmtId="168" fontId="3" fillId="2" borderId="51" xfId="0" applyNumberFormat="1" applyFont="1" applyFill="1" applyBorder="1" applyAlignment="1" applyProtection="1">
      <alignment horizontal="center" vertical="center" wrapText="1"/>
    </xf>
    <xf numFmtId="9" fontId="14" fillId="8" borderId="51" xfId="0" applyNumberFormat="1" applyFont="1" applyFill="1" applyBorder="1" applyAlignment="1" applyProtection="1">
      <alignment horizontal="justify" vertical="center" wrapText="1"/>
    </xf>
    <xf numFmtId="0" fontId="3" fillId="9" borderId="51" xfId="0" applyFont="1" applyFill="1" applyBorder="1" applyAlignment="1" applyProtection="1">
      <alignment horizontal="center" vertical="center" wrapText="1"/>
    </xf>
    <xf numFmtId="9" fontId="3" fillId="8" borderId="51" xfId="1" applyFont="1" applyFill="1" applyBorder="1" applyAlignment="1" applyProtection="1">
      <alignment horizontal="center" vertical="center" wrapText="1"/>
    </xf>
    <xf numFmtId="0" fontId="3" fillId="2" borderId="51" xfId="0" applyFont="1" applyFill="1" applyBorder="1" applyAlignment="1" applyProtection="1">
      <alignment horizontal="left" vertical="center" wrapText="1"/>
    </xf>
    <xf numFmtId="0" fontId="3" fillId="4" borderId="51" xfId="0" applyFont="1" applyFill="1" applyBorder="1" applyAlignment="1">
      <alignment horizontal="center" vertical="center"/>
    </xf>
    <xf numFmtId="0" fontId="3" fillId="0" borderId="11" xfId="0" applyFont="1" applyBorder="1" applyAlignment="1" applyProtection="1">
      <alignment horizontal="justify" vertical="center" wrapText="1"/>
    </xf>
    <xf numFmtId="0" fontId="14" fillId="0" borderId="11" xfId="0" applyFont="1" applyBorder="1" applyAlignment="1">
      <alignment horizontal="left" vertical="center" wrapText="1"/>
    </xf>
    <xf numFmtId="0" fontId="14" fillId="0" borderId="18" xfId="0" applyFont="1" applyBorder="1" applyAlignment="1">
      <alignment horizontal="left" vertical="center" wrapText="1"/>
    </xf>
    <xf numFmtId="0" fontId="3" fillId="2" borderId="51" xfId="0" quotePrefix="1" applyFont="1" applyFill="1" applyBorder="1" applyAlignment="1" applyProtection="1">
      <alignment horizontal="center" vertical="center" wrapText="1"/>
    </xf>
    <xf numFmtId="0" fontId="3" fillId="2" borderId="11" xfId="0" applyFont="1" applyFill="1" applyBorder="1" applyAlignment="1" applyProtection="1">
      <alignment horizontal="left" vertical="center" wrapText="1"/>
    </xf>
    <xf numFmtId="0" fontId="3" fillId="2" borderId="11" xfId="0" quotePrefix="1" applyFont="1" applyFill="1" applyBorder="1" applyAlignment="1" applyProtection="1">
      <alignment horizontal="center" vertical="center" wrapText="1"/>
    </xf>
    <xf numFmtId="0" fontId="3" fillId="2" borderId="18" xfId="0" quotePrefix="1" applyFont="1" applyFill="1" applyBorder="1" applyAlignment="1" applyProtection="1">
      <alignment horizontal="center" vertical="center" wrapText="1"/>
    </xf>
    <xf numFmtId="0" fontId="3" fillId="11" borderId="51" xfId="0" applyNumberFormat="1" applyFont="1" applyFill="1" applyBorder="1" applyAlignment="1">
      <alignment horizontal="justify" vertical="center"/>
    </xf>
    <xf numFmtId="0" fontId="14" fillId="0" borderId="51"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8" xfId="0" applyFont="1" applyBorder="1" applyAlignment="1">
      <alignment horizontal="center" vertical="center" wrapText="1"/>
    </xf>
    <xf numFmtId="168" fontId="3" fillId="0" borderId="11" xfId="0" applyNumberFormat="1" applyFont="1" applyBorder="1" applyAlignment="1">
      <alignment horizontal="center" vertical="center" wrapText="1"/>
    </xf>
    <xf numFmtId="168" fontId="3" fillId="0" borderId="18" xfId="0" applyNumberFormat="1" applyFont="1" applyBorder="1" applyAlignment="1">
      <alignment horizontal="center" vertical="center" wrapText="1"/>
    </xf>
    <xf numFmtId="0" fontId="14" fillId="0" borderId="11" xfId="0" applyFont="1" applyFill="1" applyBorder="1" applyAlignment="1">
      <alignment horizontal="left" vertical="center" wrapText="1"/>
    </xf>
    <xf numFmtId="0" fontId="14" fillId="0" borderId="11" xfId="0" applyFont="1" applyFill="1" applyBorder="1" applyAlignment="1">
      <alignment horizontal="center" vertical="center" wrapText="1"/>
    </xf>
    <xf numFmtId="0" fontId="14" fillId="0" borderId="18" xfId="0" applyFont="1" applyFill="1" applyBorder="1" applyAlignment="1">
      <alignment horizontal="left" vertical="center" wrapText="1"/>
    </xf>
    <xf numFmtId="0" fontId="14" fillId="0" borderId="18" xfId="0" applyFont="1" applyFill="1" applyBorder="1" applyAlignment="1">
      <alignment horizontal="center" vertical="center" wrapText="1"/>
    </xf>
    <xf numFmtId="0" fontId="14" fillId="0" borderId="51" xfId="0" applyNumberFormat="1" applyFont="1" applyFill="1" applyBorder="1" applyAlignment="1">
      <alignment horizontal="justify" vertical="center" wrapText="1"/>
    </xf>
    <xf numFmtId="168" fontId="3" fillId="0" borderId="51" xfId="0" applyNumberFormat="1" applyFont="1" applyBorder="1" applyAlignment="1">
      <alignment horizontal="center" vertical="center" wrapText="1"/>
    </xf>
    <xf numFmtId="0" fontId="14" fillId="0" borderId="5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1" xfId="0" applyNumberFormat="1" applyFont="1" applyFill="1" applyBorder="1" applyAlignment="1">
      <alignment horizontal="justify" vertical="center" wrapText="1"/>
    </xf>
    <xf numFmtId="0" fontId="14" fillId="0" borderId="18" xfId="0" applyNumberFormat="1" applyFont="1" applyFill="1" applyBorder="1" applyAlignment="1">
      <alignment horizontal="justify" vertical="center" wrapText="1"/>
    </xf>
    <xf numFmtId="0" fontId="3" fillId="2" borderId="28" xfId="0" applyFont="1" applyFill="1" applyBorder="1" applyAlignment="1" applyProtection="1">
      <alignment vertical="center" wrapText="1"/>
    </xf>
    <xf numFmtId="0" fontId="3" fillId="0" borderId="11" xfId="0" applyFont="1" applyFill="1" applyBorder="1" applyAlignment="1" applyProtection="1">
      <alignment vertical="center" wrapText="1"/>
    </xf>
    <xf numFmtId="0" fontId="33" fillId="0" borderId="18" xfId="0" applyFont="1" applyFill="1" applyBorder="1" applyAlignment="1" applyProtection="1">
      <alignment horizontal="center" vertical="center" wrapText="1"/>
    </xf>
    <xf numFmtId="0" fontId="5" fillId="0" borderId="28" xfId="0" applyFont="1" applyFill="1" applyBorder="1" applyAlignment="1">
      <alignment vertical="center" wrapText="1"/>
    </xf>
    <xf numFmtId="9" fontId="33" fillId="0" borderId="28" xfId="0" applyNumberFormat="1" applyFont="1" applyFill="1" applyBorder="1" applyAlignment="1" applyProtection="1">
      <alignment horizontal="center" vertical="center" wrapText="1"/>
    </xf>
    <xf numFmtId="15" fontId="3" fillId="17" borderId="28" xfId="0" applyNumberFormat="1" applyFont="1" applyFill="1" applyBorder="1" applyAlignment="1" applyProtection="1">
      <alignment horizontal="center" vertical="center" wrapText="1"/>
    </xf>
    <xf numFmtId="0" fontId="3" fillId="0" borderId="51" xfId="0" applyFont="1" applyFill="1" applyBorder="1" applyAlignment="1" applyProtection="1">
      <alignment vertical="center" wrapText="1"/>
      <protection locked="0"/>
    </xf>
    <xf numFmtId="15" fontId="3" fillId="17" borderId="51" xfId="0" applyNumberFormat="1" applyFont="1" applyFill="1" applyBorder="1" applyAlignment="1" applyProtection="1">
      <alignment horizontal="center" vertical="center" wrapText="1"/>
    </xf>
    <xf numFmtId="9" fontId="3" fillId="17" borderId="51" xfId="0" applyNumberFormat="1" applyFont="1" applyFill="1" applyBorder="1" applyAlignment="1" applyProtection="1">
      <alignment horizontal="center" vertical="center" wrapText="1"/>
    </xf>
    <xf numFmtId="0" fontId="3" fillId="0" borderId="51" xfId="0" applyNumberFormat="1" applyFont="1" applyBorder="1" applyAlignment="1" applyProtection="1">
      <alignment horizontal="justify" vertical="center" wrapText="1"/>
    </xf>
    <xf numFmtId="0" fontId="3" fillId="8" borderId="11" xfId="0" applyFont="1" applyFill="1" applyBorder="1" applyAlignment="1" applyProtection="1">
      <alignment horizontal="justify" vertical="center" wrapText="1"/>
    </xf>
    <xf numFmtId="0" fontId="3" fillId="8" borderId="51" xfId="0" applyFont="1" applyFill="1" applyBorder="1" applyAlignment="1" applyProtection="1">
      <alignment horizontal="justify" vertical="center" wrapText="1"/>
    </xf>
    <xf numFmtId="0" fontId="2" fillId="2" borderId="6" xfId="0" applyFont="1" applyFill="1" applyBorder="1" applyAlignment="1" applyProtection="1">
      <alignment horizontal="centerContinuous" vertical="center" wrapText="1"/>
    </xf>
    <xf numFmtId="171" fontId="12" fillId="0" borderId="41" xfId="0" applyNumberFormat="1" applyFont="1" applyBorder="1" applyAlignment="1" applyProtection="1">
      <alignment vertical="center"/>
    </xf>
    <xf numFmtId="0" fontId="2" fillId="0" borderId="56" xfId="0" applyFont="1" applyFill="1" applyBorder="1" applyAlignment="1" applyProtection="1">
      <alignment horizontal="center" vertical="center" wrapText="1"/>
    </xf>
    <xf numFmtId="0" fontId="3" fillId="17" borderId="11" xfId="0" applyFont="1" applyFill="1" applyBorder="1" applyAlignment="1" applyProtection="1">
      <alignment horizontal="justify" vertical="center" wrapText="1"/>
    </xf>
    <xf numFmtId="9" fontId="3" fillId="9" borderId="51" xfId="0" applyNumberFormat="1" applyFont="1" applyFill="1" applyBorder="1" applyAlignment="1" applyProtection="1">
      <alignment horizontal="center" vertical="center" wrapText="1"/>
      <protection locked="0"/>
    </xf>
    <xf numFmtId="0" fontId="3" fillId="8" borderId="18"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27" xfId="0" applyFont="1" applyFill="1" applyBorder="1" applyAlignment="1" applyProtection="1">
      <alignment horizontal="center" vertical="center" wrapText="1"/>
    </xf>
    <xf numFmtId="0" fontId="3" fillId="0" borderId="56" xfId="0" applyFont="1" applyBorder="1" applyAlignment="1" applyProtection="1">
      <alignment horizontal="center" vertical="center" wrapText="1"/>
    </xf>
    <xf numFmtId="0" fontId="3" fillId="0" borderId="11" xfId="0" applyFont="1" applyFill="1" applyBorder="1" applyAlignment="1" applyProtection="1">
      <alignment horizontal="justify" vertical="center" wrapText="1"/>
      <protection locked="0"/>
    </xf>
    <xf numFmtId="9" fontId="25" fillId="9" borderId="18" xfId="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Continuous" vertical="center" wrapText="1"/>
    </xf>
    <xf numFmtId="0" fontId="2" fillId="2" borderId="3" xfId="0" applyFont="1" applyFill="1" applyBorder="1" applyAlignment="1" applyProtection="1">
      <alignment horizontal="centerContinuous" vertical="center" wrapText="1"/>
    </xf>
    <xf numFmtId="0" fontId="3" fillId="0" borderId="1" xfId="0" applyFont="1" applyFill="1" applyBorder="1" applyAlignment="1" applyProtection="1">
      <alignment horizontal="centerContinuous" vertical="center"/>
      <protection locked="0"/>
    </xf>
    <xf numFmtId="0" fontId="3" fillId="0" borderId="2" xfId="0" applyFont="1" applyFill="1" applyBorder="1" applyAlignment="1" applyProtection="1">
      <alignment horizontal="centerContinuous" vertical="center"/>
      <protection locked="0"/>
    </xf>
    <xf numFmtId="0" fontId="18" fillId="11" borderId="18" xfId="0" applyFont="1" applyFill="1" applyBorder="1" applyAlignment="1">
      <alignment horizontal="justify" vertical="center" wrapText="1"/>
    </xf>
    <xf numFmtId="0" fontId="35" fillId="0" borderId="0" xfId="0" applyFont="1" applyAlignment="1" applyProtection="1">
      <alignment vertical="center"/>
    </xf>
    <xf numFmtId="0" fontId="35" fillId="0" borderId="0" xfId="0" applyFont="1" applyAlignment="1" applyProtection="1">
      <alignment horizontal="center" vertical="center"/>
    </xf>
    <xf numFmtId="0" fontId="35" fillId="0" borderId="56" xfId="0" applyFont="1" applyBorder="1" applyAlignment="1" applyProtection="1">
      <alignment horizontal="center" vertical="center" wrapText="1"/>
    </xf>
    <xf numFmtId="0" fontId="18" fillId="11" borderId="59" xfId="0" applyFont="1" applyFill="1" applyBorder="1" applyAlignment="1">
      <alignment vertical="center" wrapText="1"/>
    </xf>
    <xf numFmtId="0" fontId="18" fillId="0" borderId="32" xfId="0" applyFont="1" applyFill="1" applyBorder="1" applyAlignment="1">
      <alignment horizontal="justify" vertical="center" wrapText="1"/>
    </xf>
    <xf numFmtId="0" fontId="3" fillId="9" borderId="54" xfId="0" applyFont="1" applyFill="1" applyBorder="1" applyAlignment="1" applyProtection="1">
      <alignment horizontal="center" vertical="center" wrapText="1"/>
      <protection locked="0"/>
    </xf>
    <xf numFmtId="0" fontId="3" fillId="0" borderId="30" xfId="0" applyFont="1" applyFill="1" applyBorder="1" applyAlignment="1" applyProtection="1">
      <alignment horizontal="justify" vertical="center" wrapText="1"/>
      <protection locked="0"/>
    </xf>
    <xf numFmtId="0" fontId="3" fillId="0" borderId="30" xfId="0" applyFont="1" applyFill="1" applyBorder="1" applyAlignment="1" applyProtection="1">
      <alignment horizontal="center" vertical="center" wrapText="1"/>
      <protection locked="0"/>
    </xf>
    <xf numFmtId="1" fontId="3" fillId="0" borderId="30" xfId="0" applyNumberFormat="1" applyFont="1" applyFill="1" applyBorder="1" applyAlignment="1" applyProtection="1">
      <alignment horizontal="center" vertical="center" wrapText="1"/>
      <protection locked="0"/>
    </xf>
    <xf numFmtId="15" fontId="3" fillId="12" borderId="30" xfId="0" applyNumberFormat="1" applyFont="1" applyFill="1" applyBorder="1" applyAlignment="1" applyProtection="1">
      <alignment horizontal="center" vertical="center" wrapText="1"/>
      <protection locked="0"/>
    </xf>
    <xf numFmtId="9" fontId="3" fillId="16" borderId="30" xfId="1" applyFont="1" applyFill="1" applyBorder="1" applyAlignment="1">
      <alignment horizontal="center" vertical="center" wrapText="1"/>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0" borderId="27" xfId="0" applyFont="1" applyFill="1" applyBorder="1" applyAlignment="1" applyProtection="1">
      <alignment horizontal="justify" vertical="center" wrapText="1"/>
      <protection locked="0"/>
    </xf>
    <xf numFmtId="1" fontId="3" fillId="15" borderId="28" xfId="0" applyNumberFormat="1" applyFont="1" applyFill="1" applyBorder="1" applyAlignment="1">
      <alignment horizontal="center" vertical="center" wrapText="1"/>
    </xf>
    <xf numFmtId="9" fontId="3" fillId="15" borderId="28" xfId="0" applyNumberFormat="1" applyFont="1" applyFill="1" applyBorder="1" applyAlignment="1" applyProtection="1">
      <alignment horizontal="center" vertical="center"/>
    </xf>
    <xf numFmtId="1" fontId="3" fillId="15" borderId="28" xfId="0" applyNumberFormat="1" applyFont="1" applyFill="1" applyBorder="1" applyAlignment="1" applyProtection="1">
      <alignment horizontal="center" vertical="center"/>
    </xf>
    <xf numFmtId="0" fontId="3" fillId="0" borderId="29" xfId="0" applyFont="1" applyBorder="1" applyAlignment="1" applyProtection="1">
      <alignment horizontal="center" vertical="center"/>
    </xf>
    <xf numFmtId="0" fontId="18" fillId="11" borderId="49" xfId="0" applyFont="1" applyFill="1" applyBorder="1" applyAlignment="1">
      <alignment horizontal="center" vertical="center" wrapText="1"/>
    </xf>
    <xf numFmtId="0" fontId="19" fillId="11" borderId="35" xfId="0" applyFont="1" applyFill="1" applyBorder="1" applyAlignment="1">
      <alignment horizontal="center" vertical="center" wrapText="1"/>
    </xf>
    <xf numFmtId="0" fontId="18" fillId="11" borderId="35" xfId="0" applyFont="1" applyFill="1" applyBorder="1" applyAlignment="1">
      <alignment horizontal="justify" vertical="center" wrapText="1"/>
    </xf>
    <xf numFmtId="0" fontId="3" fillId="17" borderId="11" xfId="0" applyFont="1" applyFill="1" applyBorder="1" applyAlignment="1" applyProtection="1">
      <alignment horizontal="justify" vertical="center" wrapText="1"/>
    </xf>
    <xf numFmtId="0" fontId="3" fillId="17" borderId="18" xfId="0" applyFont="1" applyFill="1" applyBorder="1" applyAlignment="1" applyProtection="1">
      <alignment horizontal="justify" vertical="center" wrapText="1"/>
    </xf>
    <xf numFmtId="0" fontId="14" fillId="17" borderId="11" xfId="0" applyFont="1" applyFill="1" applyBorder="1" applyAlignment="1" applyProtection="1">
      <alignment horizontal="justify" vertical="center" wrapText="1"/>
      <protection locked="0"/>
    </xf>
    <xf numFmtId="0" fontId="14" fillId="17" borderId="18" xfId="0" applyFont="1" applyFill="1" applyBorder="1" applyAlignment="1" applyProtection="1">
      <alignment horizontal="justify" vertical="center" wrapText="1"/>
      <protection locked="0"/>
    </xf>
    <xf numFmtId="0" fontId="3" fillId="2" borderId="11" xfId="0" applyFont="1" applyFill="1" applyBorder="1" applyAlignment="1" applyProtection="1">
      <alignment horizontal="justify" vertical="center" wrapText="1"/>
    </xf>
    <xf numFmtId="0" fontId="3" fillId="2" borderId="27"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2" fillId="14" borderId="49" xfId="0" applyFont="1" applyFill="1" applyBorder="1" applyAlignment="1">
      <alignment horizontal="center" vertical="center" wrapText="1"/>
    </xf>
    <xf numFmtId="0" fontId="3" fillId="0" borderId="30"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justify" vertical="center" wrapText="1"/>
      <protection locked="0"/>
    </xf>
    <xf numFmtId="0" fontId="3" fillId="0" borderId="18" xfId="0" applyFont="1" applyFill="1" applyBorder="1" applyAlignment="1" applyProtection="1">
      <alignment horizontal="justify" vertical="center" wrapText="1"/>
      <protection locked="0"/>
    </xf>
    <xf numFmtId="0" fontId="3" fillId="0" borderId="27"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8" borderId="11" xfId="0" applyFont="1" applyFill="1" applyBorder="1" applyAlignment="1" applyProtection="1">
      <alignment horizontal="center" vertical="center" wrapText="1"/>
    </xf>
    <xf numFmtId="0" fontId="3" fillId="14" borderId="35" xfId="0" applyFont="1" applyFill="1" applyBorder="1" applyAlignment="1">
      <alignment horizontal="center" vertical="center" wrapText="1"/>
    </xf>
    <xf numFmtId="0" fontId="3" fillId="0" borderId="11" xfId="0" applyFont="1" applyFill="1" applyBorder="1" applyAlignment="1">
      <alignment horizontal="justify" vertical="center" wrapText="1"/>
    </xf>
    <xf numFmtId="0" fontId="3" fillId="0" borderId="35" xfId="0" applyFont="1" applyFill="1" applyBorder="1" applyAlignment="1">
      <alignment horizontal="center" vertical="center" wrapText="1"/>
    </xf>
    <xf numFmtId="0" fontId="3" fillId="15" borderId="11" xfId="0" applyFont="1" applyFill="1" applyBorder="1" applyAlignment="1" applyProtection="1">
      <alignment horizontal="justify" vertical="center" wrapText="1"/>
    </xf>
    <xf numFmtId="0" fontId="3" fillId="17" borderId="27" xfId="0" applyFont="1" applyFill="1" applyBorder="1" applyAlignment="1" applyProtection="1">
      <alignment horizontal="justify" vertical="center" wrapText="1"/>
    </xf>
    <xf numFmtId="0" fontId="2" fillId="14" borderId="48"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0" borderId="28" xfId="0" applyFont="1" applyFill="1" applyBorder="1" applyAlignment="1" applyProtection="1">
      <alignment horizontal="justify" vertical="center" wrapText="1"/>
      <protection locked="0"/>
    </xf>
    <xf numFmtId="0" fontId="3" fillId="8" borderId="24" xfId="0" applyFont="1" applyFill="1" applyBorder="1" applyAlignment="1" applyProtection="1">
      <alignment vertical="center" wrapText="1"/>
    </xf>
    <xf numFmtId="0" fontId="3" fillId="8" borderId="24" xfId="0" applyFont="1" applyFill="1" applyBorder="1" applyAlignment="1" applyProtection="1">
      <alignment horizontal="left" vertical="center" wrapText="1"/>
    </xf>
    <xf numFmtId="0" fontId="3" fillId="8" borderId="60" xfId="0" applyFont="1" applyFill="1" applyBorder="1" applyAlignment="1" applyProtection="1">
      <alignment vertical="center" wrapText="1"/>
    </xf>
    <xf numFmtId="0" fontId="3" fillId="8" borderId="61" xfId="0" applyFont="1" applyFill="1" applyBorder="1" applyAlignment="1" applyProtection="1">
      <alignment vertical="center" wrapText="1"/>
    </xf>
    <xf numFmtId="0" fontId="2" fillId="14" borderId="62"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30" xfId="0" applyFont="1" applyFill="1" applyBorder="1" applyAlignment="1">
      <alignment horizontal="justify" vertical="center" wrapText="1"/>
    </xf>
    <xf numFmtId="0" fontId="3" fillId="0" borderId="35" xfId="0" applyFont="1" applyFill="1" applyBorder="1" applyAlignment="1" applyProtection="1">
      <alignment horizontal="justify" vertical="center" wrapText="1"/>
      <protection locked="0"/>
    </xf>
    <xf numFmtId="0" fontId="3" fillId="0" borderId="35" xfId="0" applyFont="1" applyFill="1" applyBorder="1" applyAlignment="1" applyProtection="1">
      <alignment horizontal="center" vertical="center" wrapText="1"/>
      <protection locked="0"/>
    </xf>
    <xf numFmtId="1" fontId="3" fillId="15" borderId="35" xfId="0" applyNumberFormat="1" applyFont="1" applyFill="1" applyBorder="1" applyAlignment="1">
      <alignment horizontal="center" vertical="center" wrapText="1"/>
    </xf>
    <xf numFmtId="0" fontId="3" fillId="15" borderId="35" xfId="0" applyFont="1" applyFill="1" applyBorder="1" applyAlignment="1" applyProtection="1">
      <alignment horizontal="justify" vertical="center" wrapText="1"/>
    </xf>
    <xf numFmtId="1" fontId="3" fillId="16" borderId="35" xfId="0" applyNumberFormat="1" applyFont="1" applyFill="1" applyBorder="1" applyAlignment="1">
      <alignment horizontal="center" vertical="center" wrapText="1"/>
    </xf>
    <xf numFmtId="9" fontId="3" fillId="15" borderId="35" xfId="0" applyNumberFormat="1" applyFont="1" applyFill="1" applyBorder="1" applyAlignment="1" applyProtection="1">
      <alignment horizontal="center" vertical="center"/>
    </xf>
    <xf numFmtId="1" fontId="3" fillId="15" borderId="35" xfId="0" applyNumberFormat="1" applyFont="1" applyFill="1" applyBorder="1" applyAlignment="1" applyProtection="1">
      <alignment horizontal="center" vertical="center"/>
    </xf>
    <xf numFmtId="1" fontId="3" fillId="12" borderId="35" xfId="0" applyNumberFormat="1" applyFont="1" applyFill="1" applyBorder="1" applyAlignment="1">
      <alignment horizontal="center" vertical="center" wrapText="1"/>
    </xf>
    <xf numFmtId="0" fontId="3" fillId="0" borderId="50" xfId="0" applyFont="1" applyBorder="1" applyAlignment="1" applyProtection="1">
      <alignment horizontal="center" vertical="center"/>
    </xf>
    <xf numFmtId="1" fontId="3" fillId="0" borderId="51" xfId="0" applyNumberFormat="1" applyFont="1" applyFill="1" applyBorder="1" applyAlignment="1" applyProtection="1">
      <alignment horizontal="center" vertical="center" wrapText="1"/>
      <protection locked="0"/>
    </xf>
    <xf numFmtId="0" fontId="3" fillId="14" borderId="28" xfId="0" applyFont="1" applyFill="1" applyBorder="1" applyAlignment="1">
      <alignment horizontal="justify" vertical="center" wrapText="1"/>
    </xf>
    <xf numFmtId="0" fontId="3" fillId="0" borderId="28" xfId="0" applyFont="1" applyFill="1" applyBorder="1" applyAlignment="1" applyProtection="1">
      <alignment horizontal="center" vertical="center" wrapText="1"/>
      <protection locked="0"/>
    </xf>
    <xf numFmtId="15" fontId="3" fillId="0" borderId="28" xfId="0" applyNumberFormat="1" applyFont="1" applyFill="1" applyBorder="1" applyAlignment="1" applyProtection="1">
      <alignment horizontal="center" vertical="center" wrapText="1"/>
      <protection locked="0"/>
    </xf>
    <xf numFmtId="0" fontId="3" fillId="15" borderId="28" xfId="0" applyFont="1" applyFill="1" applyBorder="1" applyAlignment="1" applyProtection="1">
      <alignment horizontal="justify" vertical="center" wrapText="1"/>
    </xf>
    <xf numFmtId="1" fontId="3" fillId="16" borderId="28" xfId="0" applyNumberFormat="1" applyFont="1" applyFill="1" applyBorder="1" applyAlignment="1">
      <alignment horizontal="center" vertical="center" wrapText="1"/>
    </xf>
    <xf numFmtId="1" fontId="3" fillId="12" borderId="28" xfId="0" applyNumberFormat="1" applyFont="1" applyFill="1" applyBorder="1" applyAlignment="1">
      <alignment horizontal="center" vertical="center" wrapText="1"/>
    </xf>
    <xf numFmtId="9" fontId="3" fillId="0" borderId="35" xfId="1" applyFont="1" applyFill="1" applyBorder="1" applyAlignment="1" applyProtection="1">
      <alignment horizontal="center" vertical="center" wrapText="1"/>
      <protection locked="0"/>
    </xf>
    <xf numFmtId="9" fontId="3" fillId="16" borderId="35" xfId="1" applyFont="1" applyFill="1" applyBorder="1" applyAlignment="1">
      <alignment horizontal="center" vertical="center" wrapText="1"/>
    </xf>
    <xf numFmtId="0" fontId="3" fillId="14" borderId="35" xfId="0" applyFont="1" applyFill="1" applyBorder="1" applyAlignment="1">
      <alignment horizontal="justify" vertical="center" wrapText="1"/>
    </xf>
    <xf numFmtId="9" fontId="3" fillId="0" borderId="35" xfId="0" applyNumberFormat="1" applyFont="1" applyFill="1" applyBorder="1" applyAlignment="1" applyProtection="1">
      <alignment horizontal="center" vertical="center" wrapText="1"/>
      <protection locked="0"/>
    </xf>
    <xf numFmtId="15" fontId="3" fillId="12" borderId="35" xfId="0" applyNumberFormat="1" applyFont="1" applyFill="1" applyBorder="1" applyAlignment="1" applyProtection="1">
      <alignment horizontal="center" vertical="center" wrapText="1"/>
      <protection locked="0"/>
    </xf>
    <xf numFmtId="1" fontId="3" fillId="15" borderId="35" xfId="0" applyNumberFormat="1" applyFont="1" applyFill="1" applyBorder="1" applyAlignment="1" applyProtection="1">
      <alignment horizontal="justify" vertical="center" wrapText="1"/>
    </xf>
    <xf numFmtId="0" fontId="3" fillId="0" borderId="30" xfId="0" applyFont="1" applyFill="1" applyBorder="1" applyAlignment="1" applyProtection="1">
      <alignment horizontal="justify" vertical="center" wrapText="1"/>
    </xf>
    <xf numFmtId="0" fontId="3" fillId="0" borderId="35" xfId="0" applyFont="1" applyFill="1" applyBorder="1" applyAlignment="1">
      <alignment horizontal="justify" vertical="center" wrapText="1"/>
    </xf>
    <xf numFmtId="15" fontId="3" fillId="12" borderId="35" xfId="0" applyNumberFormat="1" applyFont="1" applyFill="1" applyBorder="1" applyAlignment="1">
      <alignment horizontal="center" vertical="center" wrapText="1"/>
    </xf>
    <xf numFmtId="0" fontId="3" fillId="15" borderId="35" xfId="0" applyFont="1" applyFill="1" applyBorder="1" applyAlignment="1">
      <alignment horizontal="justify" vertical="center" wrapText="1"/>
    </xf>
    <xf numFmtId="1" fontId="3" fillId="0" borderId="11" xfId="0" applyNumberFormat="1" applyFont="1" applyFill="1" applyBorder="1" applyAlignment="1">
      <alignment horizontal="center" vertical="center" wrapText="1"/>
    </xf>
    <xf numFmtId="15" fontId="3" fillId="0" borderId="30" xfId="0" applyNumberFormat="1" applyFont="1" applyFill="1" applyBorder="1" applyAlignment="1" applyProtection="1">
      <alignment horizontal="center" vertical="center" wrapText="1"/>
      <protection locked="0"/>
    </xf>
    <xf numFmtId="0" fontId="14" fillId="17" borderId="30" xfId="0" applyFont="1" applyFill="1" applyBorder="1" applyAlignment="1" applyProtection="1">
      <alignment horizontal="justify" vertical="center" wrapText="1"/>
      <protection locked="0"/>
    </xf>
    <xf numFmtId="1" fontId="14" fillId="17" borderId="30" xfId="0" applyNumberFormat="1" applyFont="1" applyFill="1" applyBorder="1" applyAlignment="1" applyProtection="1">
      <alignment horizontal="center" vertical="center" wrapText="1"/>
      <protection locked="0"/>
    </xf>
    <xf numFmtId="170" fontId="14" fillId="17" borderId="30" xfId="0" applyNumberFormat="1" applyFont="1" applyFill="1" applyBorder="1" applyAlignment="1" applyProtection="1">
      <alignment horizontal="center" vertical="center" wrapText="1"/>
      <protection locked="0"/>
    </xf>
    <xf numFmtId="170" fontId="3" fillId="2" borderId="30" xfId="0" applyNumberFormat="1" applyFont="1" applyFill="1" applyBorder="1" applyAlignment="1" applyProtection="1">
      <alignment horizontal="center" vertical="center" wrapText="1"/>
    </xf>
    <xf numFmtId="1" fontId="3" fillId="8" borderId="30" xfId="0" applyNumberFormat="1" applyFont="1" applyFill="1" applyBorder="1" applyAlignment="1" applyProtection="1">
      <alignment horizontal="center" vertical="center"/>
    </xf>
    <xf numFmtId="9" fontId="14" fillId="8" borderId="30" xfId="0" applyNumberFormat="1" applyFont="1" applyFill="1" applyBorder="1" applyAlignment="1" applyProtection="1">
      <alignment horizontal="center" vertical="center" wrapText="1"/>
    </xf>
    <xf numFmtId="1" fontId="3" fillId="9" borderId="30" xfId="0" applyNumberFormat="1" applyFont="1" applyFill="1" applyBorder="1" applyAlignment="1" applyProtection="1">
      <alignment horizontal="center" vertical="center" wrapText="1"/>
      <protection locked="0"/>
    </xf>
    <xf numFmtId="9" fontId="3" fillId="8" borderId="30" xfId="1" applyFont="1" applyFill="1" applyBorder="1" applyAlignment="1" applyProtection="1">
      <alignment horizontal="center" vertical="center"/>
    </xf>
    <xf numFmtId="0" fontId="3" fillId="12" borderId="30" xfId="0" applyFont="1" applyFill="1" applyBorder="1" applyAlignment="1">
      <alignment horizontal="center" vertical="center" wrapText="1"/>
    </xf>
    <xf numFmtId="0" fontId="3" fillId="0" borderId="30" xfId="0" applyFont="1" applyBorder="1" applyAlignment="1" applyProtection="1">
      <alignment horizontal="center" vertical="center"/>
    </xf>
    <xf numFmtId="0" fontId="3" fillId="0" borderId="30" xfId="0" applyFont="1" applyBorder="1" applyAlignment="1">
      <alignment horizontal="justify" vertical="center" wrapText="1"/>
    </xf>
    <xf numFmtId="0" fontId="3" fillId="2" borderId="30" xfId="0" applyFont="1" applyFill="1" applyBorder="1" applyAlignment="1" applyProtection="1">
      <alignment horizontal="justify" vertical="center" wrapText="1"/>
    </xf>
    <xf numFmtId="0" fontId="3" fillId="2" borderId="30" xfId="0" applyFont="1" applyFill="1" applyBorder="1" applyAlignment="1" applyProtection="1">
      <alignment horizontal="center" vertical="center" wrapText="1"/>
    </xf>
    <xf numFmtId="0" fontId="3" fillId="17" borderId="30" xfId="0" applyFont="1" applyFill="1" applyBorder="1" applyAlignment="1" applyProtection="1">
      <alignment horizontal="justify" vertical="center" wrapText="1"/>
    </xf>
    <xf numFmtId="0" fontId="3" fillId="17" borderId="30" xfId="0" applyFont="1" applyFill="1" applyBorder="1" applyAlignment="1" applyProtection="1">
      <alignment horizontal="center" vertical="center" wrapText="1"/>
    </xf>
    <xf numFmtId="1" fontId="3" fillId="5" borderId="30" xfId="0" applyNumberFormat="1" applyFont="1" applyFill="1" applyBorder="1" applyAlignment="1" applyProtection="1">
      <alignment horizontal="center" vertical="center"/>
    </xf>
    <xf numFmtId="1" fontId="25" fillId="9" borderId="30" xfId="0" applyNumberFormat="1" applyFont="1" applyFill="1" applyBorder="1" applyAlignment="1" applyProtection="1">
      <alignment horizontal="center" vertical="center" wrapText="1"/>
      <protection locked="0"/>
    </xf>
    <xf numFmtId="0" fontId="34" fillId="0" borderId="2" xfId="0" applyFont="1" applyFill="1" applyBorder="1" applyAlignment="1" applyProtection="1">
      <alignment horizontal="centerContinuous" vertical="center"/>
    </xf>
    <xf numFmtId="0" fontId="19" fillId="11" borderId="35" xfId="0" applyFont="1" applyFill="1" applyBorder="1" applyAlignment="1">
      <alignment horizontal="justify" vertical="center" wrapText="1"/>
    </xf>
    <xf numFmtId="0" fontId="18" fillId="17" borderId="30" xfId="0" applyFont="1" applyFill="1" applyBorder="1" applyAlignment="1">
      <alignment horizontal="justify" vertical="center" wrapText="1"/>
    </xf>
    <xf numFmtId="0" fontId="18" fillId="17" borderId="35" xfId="0" applyFont="1" applyFill="1" applyBorder="1" applyAlignment="1">
      <alignment horizontal="justify" vertical="center" wrapText="1"/>
    </xf>
    <xf numFmtId="0" fontId="18" fillId="0" borderId="35" xfId="0" applyFont="1" applyFill="1" applyBorder="1" applyAlignment="1">
      <alignment horizontal="justify" vertical="center" wrapText="1"/>
    </xf>
    <xf numFmtId="0" fontId="18" fillId="0" borderId="35" xfId="0" applyFont="1" applyFill="1" applyBorder="1" applyAlignment="1">
      <alignment horizontal="center" vertical="center" wrapText="1"/>
    </xf>
    <xf numFmtId="15" fontId="18" fillId="0" borderId="35" xfId="0" applyNumberFormat="1" applyFont="1" applyFill="1" applyBorder="1" applyAlignment="1">
      <alignment horizontal="center" vertical="center"/>
    </xf>
    <xf numFmtId="0" fontId="3" fillId="8" borderId="35" xfId="0" applyFont="1" applyFill="1" applyBorder="1" applyAlignment="1" applyProtection="1">
      <alignment horizontal="center" vertical="center" wrapText="1"/>
    </xf>
    <xf numFmtId="0" fontId="3" fillId="9" borderId="35" xfId="0" applyFont="1" applyFill="1" applyBorder="1" applyAlignment="1" applyProtection="1">
      <alignment horizontal="center" vertical="center" wrapText="1"/>
      <protection locked="0"/>
    </xf>
    <xf numFmtId="9" fontId="3" fillId="0" borderId="35" xfId="0" applyNumberFormat="1" applyFont="1" applyFill="1" applyBorder="1" applyAlignment="1" applyProtection="1">
      <alignment horizontal="center" vertical="center"/>
    </xf>
    <xf numFmtId="0" fontId="3" fillId="0" borderId="35" xfId="0" applyFont="1" applyBorder="1" applyAlignment="1" applyProtection="1">
      <alignment horizontal="center" vertical="center"/>
    </xf>
    <xf numFmtId="0" fontId="18" fillId="11" borderId="35" xfId="0" applyFont="1" applyFill="1" applyBorder="1" applyAlignment="1">
      <alignment horizontal="justify" vertical="top" wrapText="1"/>
    </xf>
    <xf numFmtId="0" fontId="19" fillId="11" borderId="51" xfId="0" applyFont="1" applyFill="1" applyBorder="1" applyAlignment="1">
      <alignment horizontal="justify" vertical="top" wrapText="1"/>
    </xf>
    <xf numFmtId="0" fontId="18" fillId="17" borderId="51" xfId="0" applyFont="1" applyFill="1" applyBorder="1" applyAlignment="1">
      <alignment horizontal="center" vertical="center" wrapText="1"/>
    </xf>
    <xf numFmtId="0" fontId="3" fillId="9" borderId="11" xfId="0" applyFont="1" applyFill="1" applyBorder="1" applyAlignment="1" applyProtection="1">
      <alignment horizontal="center" vertical="center" wrapText="1"/>
      <protection locked="0"/>
    </xf>
    <xf numFmtId="0" fontId="2" fillId="2" borderId="46" xfId="0" applyFont="1" applyFill="1" applyBorder="1" applyAlignment="1" applyProtection="1">
      <alignment horizontal="centerContinuous" vertical="center" wrapText="1"/>
    </xf>
    <xf numFmtId="9" fontId="3" fillId="0" borderId="46" xfId="0" applyNumberFormat="1" applyFont="1" applyFill="1" applyBorder="1" applyAlignment="1" applyProtection="1">
      <alignment horizontal="centerContinuous" vertical="center"/>
    </xf>
    <xf numFmtId="9" fontId="3" fillId="0" borderId="6" xfId="0" applyNumberFormat="1" applyFont="1" applyFill="1" applyBorder="1" applyAlignment="1" applyProtection="1">
      <alignment horizontal="centerContinuous" vertical="center"/>
    </xf>
    <xf numFmtId="0" fontId="2" fillId="0" borderId="56" xfId="0" applyFont="1" applyFill="1" applyBorder="1" applyAlignment="1" applyProtection="1">
      <alignment horizontal="center" vertical="center" wrapText="1"/>
    </xf>
    <xf numFmtId="0" fontId="2" fillId="0" borderId="26" xfId="0" applyFont="1" applyFill="1" applyBorder="1" applyAlignment="1" applyProtection="1">
      <alignment horizontal="centerContinuous" vertical="center" wrapText="1"/>
    </xf>
    <xf numFmtId="0" fontId="2" fillId="0" borderId="33" xfId="0" applyFont="1" applyFill="1" applyBorder="1" applyAlignment="1" applyProtection="1">
      <alignment horizontal="centerContinuous" vertical="center" wrapText="1"/>
    </xf>
    <xf numFmtId="0" fontId="2" fillId="0" borderId="0" xfId="0" applyFont="1" applyFill="1" applyBorder="1" applyAlignment="1" applyProtection="1">
      <alignment horizontal="centerContinuous" vertical="center" wrapText="1"/>
    </xf>
    <xf numFmtId="0" fontId="3" fillId="0" borderId="0" xfId="0" applyFont="1" applyFill="1" applyBorder="1" applyAlignment="1" applyProtection="1">
      <alignment horizontal="centerContinuous" vertical="center" wrapText="1"/>
    </xf>
    <xf numFmtId="0" fontId="3" fillId="0" borderId="0" xfId="0" applyFont="1" applyAlignment="1" applyProtection="1">
      <alignment horizontal="centerContinuous"/>
    </xf>
    <xf numFmtId="9" fontId="3" fillId="0" borderId="24" xfId="0" applyNumberFormat="1" applyFont="1" applyFill="1" applyBorder="1" applyAlignment="1" applyProtection="1">
      <alignment horizontal="centerContinuous" vertical="center"/>
    </xf>
    <xf numFmtId="9" fontId="3" fillId="0" borderId="25" xfId="0" applyNumberFormat="1" applyFont="1" applyFill="1" applyBorder="1" applyAlignment="1" applyProtection="1">
      <alignment horizontal="centerContinuous" vertical="center"/>
    </xf>
    <xf numFmtId="0" fontId="35" fillId="0" borderId="0" xfId="0" applyFont="1" applyAlignment="1" applyProtection="1">
      <alignment horizontal="centerContinuous" vertical="center"/>
    </xf>
    <xf numFmtId="0" fontId="3" fillId="0" borderId="56" xfId="0" applyFont="1" applyBorder="1" applyAlignment="1" applyProtection="1">
      <alignment horizontal="center" vertical="center"/>
    </xf>
    <xf numFmtId="0" fontId="3" fillId="8" borderId="11"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2" fillId="0" borderId="2" xfId="0" applyFont="1" applyFill="1" applyBorder="1" applyAlignment="1" applyProtection="1">
      <alignment horizontal="centerContinuous" vertical="center"/>
    </xf>
    <xf numFmtId="0" fontId="2" fillId="0" borderId="7" xfId="0" applyFont="1" applyFill="1" applyBorder="1" applyAlignment="1" applyProtection="1">
      <alignment horizontal="centerContinuous" vertical="center"/>
    </xf>
    <xf numFmtId="0" fontId="2" fillId="0" borderId="38" xfId="0" applyFont="1" applyFill="1" applyBorder="1" applyAlignment="1" applyProtection="1">
      <alignment horizontal="centerContinuous" vertical="center"/>
    </xf>
    <xf numFmtId="1" fontId="3" fillId="9" borderId="51" xfId="0" applyNumberFormat="1" applyFont="1" applyFill="1" applyBorder="1" applyAlignment="1" applyProtection="1">
      <alignment horizontal="center" vertical="center"/>
    </xf>
    <xf numFmtId="0" fontId="3" fillId="0" borderId="51" xfId="0" applyFont="1" applyBorder="1" applyAlignment="1" applyProtection="1">
      <alignment vertical="center" wrapText="1"/>
    </xf>
    <xf numFmtId="1" fontId="3" fillId="9" borderId="28" xfId="0" applyNumberFormat="1" applyFont="1" applyFill="1" applyBorder="1" applyAlignment="1" applyProtection="1">
      <alignment horizontal="center" vertical="center"/>
    </xf>
    <xf numFmtId="0" fontId="3" fillId="0" borderId="28" xfId="0" applyFont="1" applyBorder="1" applyAlignment="1" applyProtection="1">
      <alignment vertical="center"/>
    </xf>
    <xf numFmtId="1" fontId="3" fillId="9" borderId="11" xfId="0" applyNumberFormat="1" applyFont="1" applyFill="1" applyBorder="1" applyAlignment="1" applyProtection="1">
      <alignment horizontal="center" vertical="center"/>
    </xf>
    <xf numFmtId="1" fontId="3" fillId="9" borderId="19" xfId="0" applyNumberFormat="1" applyFont="1" applyFill="1" applyBorder="1" applyAlignment="1" applyProtection="1">
      <alignment horizontal="center" vertical="center"/>
    </xf>
    <xf numFmtId="0" fontId="3" fillId="0" borderId="19" xfId="0" applyFont="1" applyBorder="1" applyAlignment="1" applyProtection="1">
      <alignment vertical="center"/>
    </xf>
    <xf numFmtId="1" fontId="3" fillId="9" borderId="18" xfId="0" applyNumberFormat="1" applyFont="1" applyFill="1" applyBorder="1" applyAlignment="1" applyProtection="1">
      <alignment horizontal="center" vertical="center"/>
    </xf>
    <xf numFmtId="172" fontId="3" fillId="8" borderId="51" xfId="1" applyNumberFormat="1" applyFont="1" applyFill="1" applyBorder="1" applyAlignment="1" applyProtection="1">
      <alignment horizontal="center" vertical="center"/>
    </xf>
    <xf numFmtId="172" fontId="3" fillId="8" borderId="28" xfId="1" applyNumberFormat="1" applyFont="1" applyFill="1" applyBorder="1" applyAlignment="1" applyProtection="1">
      <alignment horizontal="center" vertical="center"/>
    </xf>
    <xf numFmtId="172" fontId="3" fillId="8" borderId="11" xfId="1" applyNumberFormat="1" applyFont="1" applyFill="1" applyBorder="1" applyAlignment="1" applyProtection="1">
      <alignment horizontal="center" vertical="center"/>
    </xf>
    <xf numFmtId="172" fontId="3" fillId="8" borderId="19" xfId="1" applyNumberFormat="1" applyFont="1" applyFill="1" applyBorder="1" applyAlignment="1" applyProtection="1">
      <alignment horizontal="center" vertical="center"/>
    </xf>
    <xf numFmtId="172" fontId="3" fillId="8" borderId="18" xfId="1" applyNumberFormat="1" applyFont="1" applyFill="1" applyBorder="1" applyAlignment="1" applyProtection="1">
      <alignment horizontal="center" vertical="center"/>
    </xf>
    <xf numFmtId="1" fontId="3" fillId="8" borderId="51" xfId="1" applyNumberFormat="1" applyFont="1" applyFill="1" applyBorder="1" applyAlignment="1" applyProtection="1">
      <alignment horizontal="center" vertical="center"/>
    </xf>
    <xf numFmtId="1" fontId="3" fillId="8" borderId="35" xfId="0" applyNumberFormat="1" applyFont="1" applyFill="1" applyBorder="1" applyAlignment="1" applyProtection="1">
      <alignment horizontal="center" vertical="center"/>
    </xf>
    <xf numFmtId="164" fontId="2" fillId="0" borderId="0" xfId="0" applyNumberFormat="1" applyFont="1" applyFill="1" applyBorder="1" applyAlignment="1" applyProtection="1">
      <alignment horizontal="centerContinuous" vertical="center" wrapText="1"/>
    </xf>
    <xf numFmtId="0" fontId="3" fillId="0" borderId="18" xfId="0" applyFont="1" applyBorder="1" applyAlignment="1" applyProtection="1">
      <alignment horizontal="center" vertical="center" wrapText="1"/>
    </xf>
    <xf numFmtId="0" fontId="3" fillId="0" borderId="11"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14" fillId="17" borderId="11" xfId="0" applyFont="1" applyFill="1" applyBorder="1" applyAlignment="1" applyProtection="1">
      <alignment horizontal="justify" vertical="center" wrapText="1"/>
      <protection locked="0"/>
    </xf>
    <xf numFmtId="0" fontId="3" fillId="2" borderId="65" xfId="0" applyFont="1" applyFill="1" applyBorder="1" applyAlignment="1" applyProtection="1">
      <alignment horizontal="center" vertical="center" wrapText="1"/>
    </xf>
    <xf numFmtId="170" fontId="3" fillId="2" borderId="65" xfId="0" applyNumberFormat="1" applyFont="1" applyFill="1" applyBorder="1" applyAlignment="1" applyProtection="1">
      <alignment horizontal="center" vertical="center" wrapText="1"/>
    </xf>
    <xf numFmtId="0" fontId="5" fillId="17" borderId="65" xfId="0" applyNumberFormat="1" applyFont="1" applyFill="1" applyBorder="1" applyAlignment="1">
      <alignment horizontal="center" vertical="center" wrapText="1"/>
    </xf>
    <xf numFmtId="170" fontId="5" fillId="17" borderId="65" xfId="0" applyNumberFormat="1" applyFont="1" applyFill="1" applyBorder="1" applyAlignment="1">
      <alignment horizontal="center" vertical="center" wrapText="1"/>
    </xf>
    <xf numFmtId="0" fontId="39" fillId="2" borderId="65" xfId="0" applyFont="1" applyFill="1" applyBorder="1" applyAlignment="1" applyProtection="1">
      <alignment horizontal="center" vertical="center" wrapText="1"/>
      <protection locked="0"/>
    </xf>
    <xf numFmtId="170" fontId="39" fillId="2" borderId="65" xfId="0" applyNumberFormat="1" applyFont="1" applyFill="1" applyBorder="1" applyAlignment="1" applyProtection="1">
      <alignment horizontal="center" vertical="center" wrapText="1"/>
      <protection locked="0"/>
    </xf>
    <xf numFmtId="1" fontId="3" fillId="8" borderId="65" xfId="0" applyNumberFormat="1" applyFont="1" applyFill="1" applyBorder="1" applyAlignment="1" applyProtection="1">
      <alignment horizontal="center" vertical="center" wrapText="1"/>
    </xf>
    <xf numFmtId="0" fontId="39" fillId="8" borderId="6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Continuous" vertical="center"/>
    </xf>
    <xf numFmtId="0" fontId="16" fillId="0" borderId="2" xfId="0" applyFont="1" applyFill="1" applyBorder="1" applyAlignment="1" applyProtection="1">
      <alignment horizontal="centerContinuous" vertical="center"/>
    </xf>
    <xf numFmtId="0" fontId="16" fillId="0" borderId="65" xfId="0" applyFont="1" applyFill="1" applyBorder="1" applyAlignment="1" applyProtection="1">
      <alignment horizontal="centerContinuous" vertical="center"/>
    </xf>
    <xf numFmtId="0" fontId="14" fillId="17" borderId="65" xfId="0" applyFont="1" applyFill="1" applyBorder="1" applyAlignment="1" applyProtection="1">
      <alignment horizontal="justify" vertical="center" wrapText="1"/>
      <protection locked="0"/>
    </xf>
    <xf numFmtId="0" fontId="14" fillId="17" borderId="65" xfId="0" applyFont="1" applyFill="1" applyBorder="1" applyAlignment="1" applyProtection="1">
      <alignment horizontal="center" vertical="center" wrapText="1"/>
      <protection locked="0"/>
    </xf>
    <xf numFmtId="1" fontId="14" fillId="17" borderId="65" xfId="0" applyNumberFormat="1" applyFont="1" applyFill="1" applyBorder="1" applyAlignment="1" applyProtection="1">
      <alignment horizontal="center" vertical="center" wrapText="1"/>
      <protection locked="0"/>
    </xf>
    <xf numFmtId="170" fontId="14" fillId="17" borderId="65" xfId="0" applyNumberFormat="1" applyFont="1" applyFill="1" applyBorder="1" applyAlignment="1" applyProtection="1">
      <alignment horizontal="center" vertical="center" wrapText="1"/>
      <protection locked="0"/>
    </xf>
    <xf numFmtId="0" fontId="3" fillId="2" borderId="65" xfId="0" applyFont="1" applyFill="1" applyBorder="1" applyAlignment="1" applyProtection="1">
      <alignment horizontal="justify" vertical="center" wrapText="1"/>
    </xf>
    <xf numFmtId="0" fontId="3" fillId="0" borderId="65" xfId="0" applyFont="1" applyFill="1" applyBorder="1" applyAlignment="1" applyProtection="1">
      <alignment horizontal="justify" vertical="center" wrapText="1"/>
    </xf>
    <xf numFmtId="0" fontId="3" fillId="17" borderId="65" xfId="0" applyFont="1" applyFill="1" applyBorder="1" applyAlignment="1" applyProtection="1">
      <alignment horizontal="justify" vertical="center" wrapText="1"/>
    </xf>
    <xf numFmtId="9" fontId="3" fillId="2" borderId="65" xfId="1" applyFont="1" applyFill="1" applyBorder="1" applyAlignment="1" applyProtection="1">
      <alignment horizontal="center" vertical="center" wrapText="1"/>
    </xf>
    <xf numFmtId="9" fontId="3" fillId="2" borderId="65" xfId="0" applyNumberFormat="1" applyFont="1" applyFill="1" applyBorder="1" applyAlignment="1" applyProtection="1">
      <alignment horizontal="center" vertical="center" wrapText="1"/>
    </xf>
    <xf numFmtId="0" fontId="3" fillId="11" borderId="65" xfId="0" applyFont="1" applyFill="1" applyBorder="1" applyAlignment="1" applyProtection="1">
      <alignment horizontal="justify" vertical="center" wrapText="1"/>
    </xf>
    <xf numFmtId="170" fontId="3" fillId="0" borderId="65" xfId="0" applyNumberFormat="1" applyFont="1" applyFill="1" applyBorder="1" applyAlignment="1" applyProtection="1">
      <alignment horizontal="center" vertical="center" wrapText="1"/>
    </xf>
    <xf numFmtId="0" fontId="3" fillId="0" borderId="65" xfId="0" applyFont="1" applyFill="1" applyBorder="1" applyAlignment="1" applyProtection="1">
      <alignment horizontal="center" vertical="center" wrapText="1"/>
    </xf>
    <xf numFmtId="1" fontId="3" fillId="2" borderId="65" xfId="0" applyNumberFormat="1" applyFont="1" applyFill="1" applyBorder="1" applyAlignment="1" applyProtection="1">
      <alignment horizontal="center" vertical="center" wrapText="1"/>
    </xf>
    <xf numFmtId="2" fontId="3" fillId="8" borderId="65" xfId="0" applyNumberFormat="1" applyFont="1" applyFill="1" applyBorder="1" applyAlignment="1" applyProtection="1">
      <alignment horizontal="center" vertical="center" wrapText="1"/>
    </xf>
    <xf numFmtId="0" fontId="3" fillId="0" borderId="65" xfId="0" applyFont="1" applyBorder="1" applyAlignment="1" applyProtection="1">
      <alignment horizontal="center" vertical="center" wrapText="1"/>
    </xf>
    <xf numFmtId="0" fontId="5" fillId="0" borderId="65" xfId="0" applyNumberFormat="1" applyFont="1" applyFill="1" applyBorder="1" applyAlignment="1">
      <alignment horizontal="justify" vertical="center" wrapText="1"/>
    </xf>
    <xf numFmtId="0" fontId="5" fillId="0" borderId="65" xfId="0" applyNumberFormat="1" applyFont="1" applyBorder="1" applyAlignment="1">
      <alignment horizontal="justify" vertical="center" wrapText="1"/>
    </xf>
    <xf numFmtId="0" fontId="38" fillId="11" borderId="65" xfId="0" applyFont="1" applyFill="1" applyBorder="1" applyAlignment="1">
      <alignment horizontal="justify" vertical="center" wrapText="1"/>
    </xf>
    <xf numFmtId="0" fontId="39" fillId="2" borderId="65" xfId="0" applyFont="1" applyFill="1" applyBorder="1" applyAlignment="1" applyProtection="1">
      <alignment horizontal="justify" vertical="center" wrapText="1"/>
      <protection locked="0"/>
    </xf>
    <xf numFmtId="0" fontId="16" fillId="9" borderId="65" xfId="0" applyFont="1" applyFill="1" applyBorder="1" applyAlignment="1" applyProtection="1">
      <alignment horizontal="centerContinuous" vertical="center"/>
    </xf>
    <xf numFmtId="0" fontId="3" fillId="8" borderId="65" xfId="0" applyFont="1" applyFill="1" applyBorder="1" applyAlignment="1" applyProtection="1">
      <alignment horizontal="centerContinuous" vertical="center"/>
    </xf>
    <xf numFmtId="1" fontId="3" fillId="8" borderId="65" xfId="0" applyNumberFormat="1" applyFont="1" applyFill="1" applyBorder="1" applyAlignment="1" applyProtection="1">
      <alignment horizontal="center" vertical="center"/>
    </xf>
    <xf numFmtId="0" fontId="3" fillId="0" borderId="65" xfId="0" applyFont="1" applyBorder="1" applyAlignment="1" applyProtection="1">
      <alignment horizontal="center" vertical="center"/>
    </xf>
    <xf numFmtId="0" fontId="16" fillId="11" borderId="51" xfId="0" applyFont="1" applyFill="1" applyBorder="1" applyAlignment="1" applyProtection="1">
      <alignment horizontal="centerContinuous" vertical="center"/>
    </xf>
    <xf numFmtId="0" fontId="16" fillId="0" borderId="51" xfId="0" applyFont="1" applyFill="1" applyBorder="1" applyAlignment="1" applyProtection="1">
      <alignment horizontal="centerContinuous" vertical="center"/>
    </xf>
    <xf numFmtId="0" fontId="14" fillId="17" borderId="51" xfId="0" applyFont="1" applyFill="1" applyBorder="1" applyAlignment="1" applyProtection="1">
      <alignment horizontal="center" vertical="center" wrapText="1"/>
      <protection locked="0"/>
    </xf>
    <xf numFmtId="0" fontId="16" fillId="9" borderId="51" xfId="0" applyFont="1" applyFill="1" applyBorder="1" applyAlignment="1" applyProtection="1">
      <alignment horizontal="centerContinuous" vertical="center"/>
    </xf>
    <xf numFmtId="0" fontId="3" fillId="8" borderId="51" xfId="0" applyFont="1" applyFill="1" applyBorder="1" applyAlignment="1" applyProtection="1">
      <alignment horizontal="centerContinuous" vertical="center"/>
    </xf>
    <xf numFmtId="0" fontId="14" fillId="17" borderId="11" xfId="0" applyFont="1" applyFill="1" applyBorder="1" applyAlignment="1" applyProtection="1">
      <alignment horizontal="center" vertical="center" wrapText="1"/>
      <protection locked="0"/>
    </xf>
    <xf numFmtId="0" fontId="16" fillId="9" borderId="11" xfId="0" applyFont="1" applyFill="1" applyBorder="1" applyAlignment="1" applyProtection="1">
      <alignment horizontal="centerContinuous" vertical="center"/>
    </xf>
    <xf numFmtId="0" fontId="3" fillId="8" borderId="11" xfId="0" applyFont="1" applyFill="1" applyBorder="1" applyAlignment="1" applyProtection="1">
      <alignment horizontal="centerContinuous" vertical="center"/>
    </xf>
    <xf numFmtId="0" fontId="16" fillId="0" borderId="11" xfId="0" applyFont="1" applyFill="1" applyBorder="1" applyAlignment="1" applyProtection="1">
      <alignment horizontal="centerContinuous" vertical="center"/>
    </xf>
    <xf numFmtId="0" fontId="16" fillId="9" borderId="18" xfId="0" applyFont="1" applyFill="1" applyBorder="1" applyAlignment="1" applyProtection="1">
      <alignment horizontal="centerContinuous" vertical="center"/>
    </xf>
    <xf numFmtId="0" fontId="3" fillId="8" borderId="18" xfId="0" applyFont="1" applyFill="1" applyBorder="1" applyAlignment="1" applyProtection="1">
      <alignment horizontal="centerContinuous" vertical="center"/>
    </xf>
    <xf numFmtId="0" fontId="16" fillId="0" borderId="18" xfId="0" applyFont="1" applyFill="1" applyBorder="1" applyAlignment="1" applyProtection="1">
      <alignment horizontal="centerContinuous" vertical="center"/>
    </xf>
    <xf numFmtId="0" fontId="3" fillId="11" borderId="14" xfId="0" applyFont="1" applyFill="1" applyBorder="1" applyAlignment="1" applyProtection="1">
      <alignment horizontal="centerContinuous" vertical="center"/>
    </xf>
    <xf numFmtId="170" fontId="3" fillId="17" borderId="18" xfId="0" applyNumberFormat="1" applyFont="1" applyFill="1" applyBorder="1" applyAlignment="1" applyProtection="1">
      <alignment horizontal="center" vertical="center" wrapText="1"/>
    </xf>
    <xf numFmtId="0" fontId="3" fillId="11" borderId="51" xfId="0" applyFont="1" applyFill="1" applyBorder="1" applyAlignment="1" applyProtection="1">
      <alignment horizontal="justify" vertical="center" wrapText="1"/>
    </xf>
    <xf numFmtId="170" fontId="3" fillId="0" borderId="11" xfId="0" applyNumberFormat="1" applyFont="1" applyFill="1" applyBorder="1" applyAlignment="1" applyProtection="1">
      <alignment horizontal="center" vertical="center" wrapText="1"/>
    </xf>
    <xf numFmtId="170" fontId="3" fillId="0" borderId="18" xfId="0" applyNumberFormat="1" applyFont="1" applyFill="1" applyBorder="1" applyAlignment="1" applyProtection="1">
      <alignment horizontal="center" vertical="center" wrapText="1"/>
    </xf>
    <xf numFmtId="1" fontId="3" fillId="2" borderId="11" xfId="0" applyNumberFormat="1" applyFont="1" applyFill="1" applyBorder="1" applyAlignment="1" applyProtection="1">
      <alignment horizontal="center" vertical="center" wrapText="1"/>
    </xf>
    <xf numFmtId="2" fontId="3" fillId="8" borderId="18" xfId="0" applyNumberFormat="1" applyFont="1" applyFill="1" applyBorder="1" applyAlignment="1" applyProtection="1">
      <alignment horizontal="center" vertical="center" wrapText="1"/>
    </xf>
    <xf numFmtId="0" fontId="3" fillId="0" borderId="51" xfId="0" applyFont="1" applyBorder="1" applyAlignment="1" applyProtection="1">
      <alignment horizontal="center" vertical="center" wrapText="1"/>
    </xf>
    <xf numFmtId="170" fontId="5" fillId="0" borderId="51" xfId="0" applyNumberFormat="1" applyFont="1" applyBorder="1" applyAlignment="1">
      <alignment horizontal="center" vertical="center" wrapText="1"/>
    </xf>
    <xf numFmtId="0" fontId="39" fillId="0" borderId="51" xfId="0" applyFont="1" applyBorder="1" applyAlignment="1">
      <alignment horizontal="center" vertical="center" wrapText="1"/>
    </xf>
    <xf numFmtId="170" fontId="39" fillId="0" borderId="51" xfId="0" applyNumberFormat="1" applyFont="1" applyFill="1" applyBorder="1" applyAlignment="1">
      <alignment horizontal="center" vertical="center" wrapText="1"/>
    </xf>
    <xf numFmtId="0" fontId="3" fillId="11" borderId="11" xfId="0" applyFont="1" applyFill="1" applyBorder="1" applyAlignment="1" applyProtection="1">
      <alignment horizontal="justify" vertical="center" wrapText="1"/>
    </xf>
    <xf numFmtId="0" fontId="5" fillId="0" borderId="11" xfId="0" applyNumberFormat="1" applyFont="1" applyFill="1" applyBorder="1" applyAlignment="1">
      <alignment horizontal="justify" vertical="center" wrapText="1"/>
    </xf>
    <xf numFmtId="0" fontId="5" fillId="0" borderId="11" xfId="0" applyNumberFormat="1" applyFont="1" applyBorder="1" applyAlignment="1">
      <alignment horizontal="justify" vertical="center" wrapText="1"/>
    </xf>
    <xf numFmtId="0" fontId="5" fillId="0" borderId="11" xfId="0" applyNumberFormat="1" applyFont="1" applyBorder="1" applyAlignment="1">
      <alignment horizontal="center" vertical="center" wrapText="1"/>
    </xf>
    <xf numFmtId="170" fontId="5" fillId="0" borderId="11" xfId="0" applyNumberFormat="1" applyFont="1" applyBorder="1" applyAlignment="1">
      <alignment horizontal="center" vertical="center" wrapText="1"/>
    </xf>
    <xf numFmtId="0" fontId="38" fillId="11" borderId="18" xfId="0" applyFont="1" applyFill="1" applyBorder="1" applyAlignment="1">
      <alignment horizontal="justify" vertical="center" wrapText="1"/>
    </xf>
    <xf numFmtId="0" fontId="3" fillId="11" borderId="18" xfId="0" applyFont="1" applyFill="1" applyBorder="1" applyAlignment="1" applyProtection="1">
      <alignment horizontal="justify" vertical="center" wrapText="1"/>
    </xf>
    <xf numFmtId="0" fontId="5" fillId="0" borderId="18" xfId="0" applyNumberFormat="1" applyFont="1" applyFill="1" applyBorder="1" applyAlignment="1">
      <alignment horizontal="justify" vertical="center" wrapText="1"/>
    </xf>
    <xf numFmtId="0" fontId="5" fillId="0" borderId="18" xfId="0" applyNumberFormat="1" applyFont="1" applyBorder="1" applyAlignment="1">
      <alignment horizontal="justify" vertical="center" wrapText="1"/>
    </xf>
    <xf numFmtId="0" fontId="5" fillId="17" borderId="18" xfId="0" applyNumberFormat="1" applyFont="1" applyFill="1" applyBorder="1" applyAlignment="1">
      <alignment horizontal="center" vertical="center" wrapText="1"/>
    </xf>
    <xf numFmtId="170" fontId="5" fillId="17" borderId="18" xfId="0" applyNumberFormat="1" applyFont="1" applyFill="1" applyBorder="1" applyAlignment="1">
      <alignment horizontal="center" vertical="center" wrapText="1"/>
    </xf>
    <xf numFmtId="0" fontId="39" fillId="11" borderId="51" xfId="0" applyFont="1" applyFill="1" applyBorder="1" applyAlignment="1" applyProtection="1">
      <alignment horizontal="justify" vertical="center" wrapText="1"/>
      <protection locked="0"/>
    </xf>
    <xf numFmtId="0" fontId="39" fillId="0" borderId="51" xfId="0" applyFont="1" applyFill="1" applyBorder="1" applyAlignment="1" applyProtection="1">
      <alignment horizontal="justify" vertical="center" wrapText="1"/>
      <protection locked="0"/>
    </xf>
    <xf numFmtId="0" fontId="39" fillId="2" borderId="51" xfId="0" applyFont="1" applyFill="1" applyBorder="1" applyAlignment="1" applyProtection="1">
      <alignment horizontal="justify" vertical="center" wrapText="1"/>
      <protection locked="0"/>
    </xf>
    <xf numFmtId="0" fontId="39" fillId="2" borderId="51" xfId="0" applyFont="1" applyFill="1" applyBorder="1" applyAlignment="1" applyProtection="1">
      <alignment horizontal="center" vertical="center" wrapText="1"/>
      <protection locked="0"/>
    </xf>
    <xf numFmtId="170" fontId="39" fillId="2" borderId="51" xfId="0" applyNumberFormat="1" applyFont="1" applyFill="1" applyBorder="1" applyAlignment="1" applyProtection="1">
      <alignment horizontal="center" vertical="center" wrapText="1"/>
      <protection locked="0"/>
    </xf>
    <xf numFmtId="0" fontId="39" fillId="8" borderId="51" xfId="0" applyFont="1" applyFill="1" applyBorder="1" applyAlignment="1" applyProtection="1">
      <alignment horizontal="center" vertical="center" wrapText="1"/>
      <protection locked="0"/>
    </xf>
    <xf numFmtId="0" fontId="39" fillId="2" borderId="11" xfId="0" applyFont="1" applyFill="1" applyBorder="1" applyAlignment="1" applyProtection="1">
      <alignment horizontal="justify" vertical="center" wrapText="1"/>
      <protection locked="0"/>
    </xf>
    <xf numFmtId="0" fontId="39" fillId="2" borderId="11" xfId="0" applyFont="1" applyFill="1" applyBorder="1" applyAlignment="1" applyProtection="1">
      <alignment horizontal="center" vertical="center" wrapText="1"/>
      <protection locked="0"/>
    </xf>
    <xf numFmtId="170" fontId="39" fillId="2" borderId="11" xfId="0" applyNumberFormat="1" applyFont="1" applyFill="1" applyBorder="1" applyAlignment="1" applyProtection="1">
      <alignment horizontal="center" vertical="center" wrapText="1"/>
      <protection locked="0"/>
    </xf>
    <xf numFmtId="0" fontId="39" fillId="8" borderId="11" xfId="0" applyFont="1" applyFill="1" applyBorder="1" applyAlignment="1" applyProtection="1">
      <alignment horizontal="center" vertical="center" wrapText="1"/>
      <protection locked="0"/>
    </xf>
    <xf numFmtId="0" fontId="39" fillId="2" borderId="18" xfId="0" applyFont="1" applyFill="1" applyBorder="1" applyAlignment="1" applyProtection="1">
      <alignment horizontal="justify" vertical="center" wrapText="1"/>
      <protection locked="0"/>
    </xf>
    <xf numFmtId="0" fontId="39" fillId="2" borderId="18" xfId="0" applyFont="1" applyFill="1" applyBorder="1" applyAlignment="1" applyProtection="1">
      <alignment horizontal="center" vertical="center" wrapText="1"/>
      <protection locked="0"/>
    </xf>
    <xf numFmtId="170" fontId="39" fillId="2" borderId="18" xfId="0" applyNumberFormat="1" applyFont="1" applyFill="1" applyBorder="1" applyAlignment="1" applyProtection="1">
      <alignment horizontal="center" vertical="center" wrapText="1"/>
      <protection locked="0"/>
    </xf>
    <xf numFmtId="0" fontId="39" fillId="8" borderId="18" xfId="0" applyFont="1" applyFill="1" applyBorder="1" applyAlignment="1" applyProtection="1">
      <alignment horizontal="center" vertical="center" wrapText="1"/>
      <protection locked="0"/>
    </xf>
    <xf numFmtId="0" fontId="3" fillId="0" borderId="65" xfId="0" applyFont="1" applyBorder="1" applyProtection="1"/>
    <xf numFmtId="0" fontId="3" fillId="0" borderId="65" xfId="0" applyFont="1" applyBorder="1" applyAlignment="1" applyProtection="1">
      <alignment horizontal="center"/>
    </xf>
    <xf numFmtId="0" fontId="27" fillId="18" borderId="65" xfId="0" applyFont="1" applyFill="1" applyBorder="1" applyAlignment="1" applyProtection="1">
      <alignment horizontal="center"/>
    </xf>
    <xf numFmtId="0" fontId="3" fillId="0" borderId="0" xfId="0" applyFont="1" applyBorder="1" applyAlignment="1" applyProtection="1">
      <alignment horizontal="left"/>
    </xf>
    <xf numFmtId="0" fontId="2" fillId="29" borderId="65" xfId="0" applyFont="1" applyFill="1" applyBorder="1" applyAlignment="1" applyProtection="1">
      <alignment horizontal="center"/>
    </xf>
    <xf numFmtId="0" fontId="3" fillId="30" borderId="65" xfId="0" applyFont="1" applyFill="1" applyBorder="1" applyAlignment="1" applyProtection="1">
      <alignment horizontal="center"/>
    </xf>
    <xf numFmtId="0" fontId="3" fillId="32" borderId="65" xfId="0" applyFont="1" applyFill="1" applyBorder="1" applyAlignment="1" applyProtection="1">
      <alignment horizontal="center"/>
    </xf>
    <xf numFmtId="0" fontId="40" fillId="31" borderId="65" xfId="0" applyFont="1" applyFill="1" applyBorder="1" applyAlignment="1" applyProtection="1">
      <alignment horizontal="center"/>
    </xf>
    <xf numFmtId="0" fontId="3" fillId="9" borderId="66" xfId="0" applyFont="1" applyFill="1" applyBorder="1" applyAlignment="1" applyProtection="1">
      <alignment horizontal="center"/>
    </xf>
    <xf numFmtId="0" fontId="2" fillId="33" borderId="65" xfId="0" applyFont="1" applyFill="1" applyBorder="1" applyAlignment="1" applyProtection="1">
      <alignment horizontal="center"/>
    </xf>
    <xf numFmtId="0" fontId="2" fillId="8" borderId="65" xfId="0" applyFont="1" applyFill="1" applyBorder="1" applyAlignment="1" applyProtection="1">
      <alignment horizontal="center"/>
    </xf>
    <xf numFmtId="0" fontId="2" fillId="34" borderId="65" xfId="0" applyFont="1" applyFill="1" applyBorder="1" applyAlignment="1" applyProtection="1">
      <alignment horizontal="center"/>
    </xf>
    <xf numFmtId="0" fontId="3" fillId="35" borderId="65" xfId="0" applyFont="1" applyFill="1" applyBorder="1" applyAlignment="1" applyProtection="1">
      <alignment horizontal="center"/>
    </xf>
    <xf numFmtId="0" fontId="3" fillId="19" borderId="66" xfId="0" applyFont="1" applyFill="1" applyBorder="1" applyAlignment="1" applyProtection="1">
      <alignment horizontal="left"/>
    </xf>
    <xf numFmtId="0" fontId="3" fillId="20" borderId="66" xfId="0" applyFont="1" applyFill="1" applyBorder="1" applyAlignment="1" applyProtection="1">
      <alignment horizontal="left"/>
    </xf>
    <xf numFmtId="0" fontId="3" fillId="21" borderId="66" xfId="0" applyFont="1" applyFill="1" applyBorder="1" applyAlignment="1" applyProtection="1">
      <alignment horizontal="left"/>
    </xf>
    <xf numFmtId="0" fontId="3" fillId="0" borderId="66" xfId="0" applyFont="1" applyBorder="1" applyAlignment="1" applyProtection="1">
      <alignment horizontal="left"/>
    </xf>
    <xf numFmtId="0" fontId="3" fillId="22" borderId="66" xfId="0" applyFont="1" applyFill="1" applyBorder="1" applyAlignment="1" applyProtection="1">
      <alignment horizontal="left"/>
    </xf>
    <xf numFmtId="0" fontId="3" fillId="23" borderId="66" xfId="0" applyFont="1" applyFill="1" applyBorder="1" applyAlignment="1" applyProtection="1">
      <alignment horizontal="left"/>
    </xf>
    <xf numFmtId="0" fontId="3" fillId="24" borderId="66" xfId="0" applyFont="1" applyFill="1" applyBorder="1" applyAlignment="1" applyProtection="1">
      <alignment horizontal="left"/>
    </xf>
    <xf numFmtId="0" fontId="3" fillId="25" borderId="66" xfId="0" applyFont="1" applyFill="1" applyBorder="1" applyAlignment="1" applyProtection="1">
      <alignment horizontal="left"/>
    </xf>
    <xf numFmtId="0" fontId="3" fillId="26" borderId="66" xfId="0" applyFont="1" applyFill="1" applyBorder="1" applyAlignment="1" applyProtection="1">
      <alignment horizontal="left"/>
    </xf>
    <xf numFmtId="0" fontId="3" fillId="27" borderId="66" xfId="0" applyFont="1" applyFill="1" applyBorder="1" applyAlignment="1" applyProtection="1">
      <alignment horizontal="left"/>
    </xf>
    <xf numFmtId="0" fontId="27" fillId="28" borderId="66" xfId="0" applyFont="1" applyFill="1" applyBorder="1" applyAlignment="1" applyProtection="1">
      <alignment horizontal="left"/>
    </xf>
    <xf numFmtId="0" fontId="27" fillId="18" borderId="66" xfId="0" applyFont="1" applyFill="1" applyBorder="1" applyAlignment="1" applyProtection="1">
      <alignment horizontal="left"/>
    </xf>
    <xf numFmtId="0" fontId="3" fillId="9" borderId="66" xfId="0" applyFont="1" applyFill="1" applyBorder="1" applyAlignment="1" applyProtection="1">
      <alignment horizontal="left"/>
    </xf>
    <xf numFmtId="0" fontId="17" fillId="9" borderId="51" xfId="0" applyFont="1" applyFill="1" applyBorder="1" applyAlignment="1" applyProtection="1">
      <alignment horizontal="centerContinuous" vertical="center"/>
    </xf>
    <xf numFmtId="0" fontId="17" fillId="9" borderId="11" xfId="0" applyFont="1" applyFill="1" applyBorder="1" applyAlignment="1" applyProtection="1">
      <alignment horizontal="centerContinuous" vertical="center"/>
    </xf>
    <xf numFmtId="0" fontId="17" fillId="9" borderId="18" xfId="0" applyFont="1" applyFill="1" applyBorder="1" applyAlignment="1" applyProtection="1">
      <alignment horizontal="centerContinuous" vertical="center"/>
    </xf>
    <xf numFmtId="0" fontId="18" fillId="8" borderId="51" xfId="0" applyFont="1" applyFill="1" applyBorder="1" applyAlignment="1" applyProtection="1">
      <alignment horizontal="center" vertical="center"/>
    </xf>
    <xf numFmtId="0" fontId="18" fillId="8" borderId="51" xfId="0" applyFont="1" applyFill="1" applyBorder="1" applyAlignment="1" applyProtection="1">
      <alignment horizontal="centerContinuous" vertical="center" wrapText="1"/>
    </xf>
    <xf numFmtId="0" fontId="18" fillId="8" borderId="51" xfId="0" applyFont="1" applyFill="1" applyBorder="1" applyAlignment="1" applyProtection="1">
      <alignment horizontal="center" vertical="center" wrapText="1"/>
    </xf>
    <xf numFmtId="0" fontId="3" fillId="0" borderId="0" xfId="0" applyFont="1" applyBorder="1" applyAlignment="1" applyProtection="1">
      <alignment horizontal="centerContinuous" vertical="center" wrapText="1"/>
    </xf>
    <xf numFmtId="1" fontId="3" fillId="16" borderId="30" xfId="1" applyNumberFormat="1" applyFont="1" applyFill="1" applyBorder="1" applyAlignment="1">
      <alignment horizontal="center" vertical="center" wrapText="1"/>
    </xf>
    <xf numFmtId="0" fontId="25" fillId="9" borderId="51" xfId="0" applyFont="1" applyFill="1" applyBorder="1" applyAlignment="1" applyProtection="1">
      <alignment horizontal="centerContinuous" vertical="center"/>
    </xf>
    <xf numFmtId="0" fontId="3" fillId="2" borderId="18" xfId="0" applyFont="1" applyFill="1" applyBorder="1" applyAlignment="1" applyProtection="1">
      <alignment horizontal="justify" vertical="center" wrapText="1"/>
    </xf>
    <xf numFmtId="0" fontId="3" fillId="2" borderId="11" xfId="0" applyFont="1" applyFill="1" applyBorder="1" applyAlignment="1" applyProtection="1">
      <alignment horizontal="justify" vertical="center" wrapText="1"/>
    </xf>
    <xf numFmtId="0" fontId="3" fillId="8" borderId="11"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8" borderId="65" xfId="0" applyFont="1" applyFill="1" applyBorder="1" applyAlignment="1" applyProtection="1">
      <alignment horizontal="center" vertical="center" wrapText="1"/>
    </xf>
    <xf numFmtId="1" fontId="3" fillId="9" borderId="65" xfId="0" applyNumberFormat="1" applyFont="1" applyFill="1" applyBorder="1" applyAlignment="1" applyProtection="1">
      <alignment horizontal="center" vertical="center" wrapText="1"/>
      <protection locked="0"/>
    </xf>
    <xf numFmtId="9" fontId="3" fillId="8" borderId="65" xfId="1" applyFont="1" applyFill="1" applyBorder="1" applyAlignment="1" applyProtection="1">
      <alignment horizontal="center" vertical="center"/>
    </xf>
    <xf numFmtId="0" fontId="3" fillId="12" borderId="65" xfId="0" applyFont="1" applyFill="1" applyBorder="1" applyAlignment="1">
      <alignment horizontal="center" vertical="center" wrapText="1"/>
    </xf>
    <xf numFmtId="0" fontId="3" fillId="2" borderId="18" xfId="0" applyFont="1" applyFill="1" applyBorder="1" applyAlignment="1" applyProtection="1">
      <alignment horizontal="justify" vertical="center" wrapText="1"/>
    </xf>
    <xf numFmtId="0" fontId="3" fillId="2" borderId="65" xfId="0" applyFont="1" applyFill="1" applyBorder="1" applyAlignment="1" applyProtection="1">
      <alignment horizontal="justify" vertical="center" wrapText="1"/>
    </xf>
    <xf numFmtId="0" fontId="14" fillId="17" borderId="11" xfId="0" applyFont="1" applyFill="1" applyBorder="1" applyAlignment="1" applyProtection="1">
      <alignment horizontal="justify" vertical="center" wrapText="1"/>
      <protection locked="0"/>
    </xf>
    <xf numFmtId="0" fontId="3" fillId="0" borderId="11"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0" borderId="65" xfId="0" applyFont="1" applyFill="1" applyBorder="1" applyAlignment="1" applyProtection="1">
      <alignment horizontal="justify" vertical="center" wrapText="1"/>
    </xf>
    <xf numFmtId="0" fontId="3" fillId="2" borderId="11"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9" fontId="17" fillId="9" borderId="51" xfId="1" applyFont="1" applyFill="1" applyBorder="1" applyAlignment="1" applyProtection="1">
      <alignment horizontal="centerContinuous" vertical="center"/>
    </xf>
    <xf numFmtId="0" fontId="3" fillId="2" borderId="18" xfId="0" applyFont="1" applyFill="1" applyBorder="1" applyAlignment="1" applyProtection="1">
      <alignment horizontal="center" vertical="center" wrapText="1"/>
    </xf>
    <xf numFmtId="0" fontId="3" fillId="2" borderId="11" xfId="0" applyFont="1" applyFill="1" applyBorder="1" applyAlignment="1" applyProtection="1">
      <alignment horizontal="justify" vertical="center" wrapText="1"/>
    </xf>
    <xf numFmtId="0" fontId="14" fillId="17" borderId="18" xfId="0" applyFont="1" applyFill="1" applyBorder="1" applyAlignment="1" applyProtection="1">
      <alignment horizontal="justify" vertical="center" wrapText="1"/>
      <protection locked="0"/>
    </xf>
    <xf numFmtId="9" fontId="17" fillId="9" borderId="11" xfId="1" applyFont="1" applyFill="1" applyBorder="1" applyAlignment="1" applyProtection="1">
      <alignment horizontal="centerContinuous" vertical="center"/>
    </xf>
    <xf numFmtId="9" fontId="17" fillId="9" borderId="65" xfId="1" applyFont="1" applyFill="1" applyBorder="1" applyAlignment="1" applyProtection="1">
      <alignment horizontal="centerContinuous" vertical="center"/>
    </xf>
    <xf numFmtId="9" fontId="17" fillId="9" borderId="18" xfId="1" applyFont="1" applyFill="1" applyBorder="1" applyAlignment="1" applyProtection="1">
      <alignment horizontal="centerContinuous" vertical="center"/>
    </xf>
    <xf numFmtId="0" fontId="2" fillId="0" borderId="4" xfId="0" applyFont="1" applyFill="1" applyBorder="1" applyAlignment="1" applyProtection="1">
      <alignment horizontal="centerContinuous" vertical="center" wrapText="1"/>
    </xf>
    <xf numFmtId="0" fontId="3" fillId="11" borderId="52" xfId="0" applyFont="1" applyFill="1" applyBorder="1" applyAlignment="1">
      <alignment horizontal="center" vertical="center" wrapText="1"/>
    </xf>
    <xf numFmtId="1" fontId="3" fillId="11" borderId="32" xfId="0" applyNumberFormat="1" applyFont="1" applyFill="1" applyBorder="1" applyAlignment="1">
      <alignment horizontal="center" vertical="center"/>
    </xf>
    <xf numFmtId="0" fontId="28" fillId="11" borderId="32" xfId="0" applyFont="1" applyFill="1" applyBorder="1" applyAlignment="1">
      <alignment horizontal="justify" vertical="center" wrapText="1"/>
    </xf>
    <xf numFmtId="0" fontId="3" fillId="2" borderId="32" xfId="0" applyFont="1" applyFill="1" applyBorder="1" applyAlignment="1" applyProtection="1">
      <alignment horizontal="justify" vertical="center" wrapText="1"/>
    </xf>
    <xf numFmtId="0" fontId="3" fillId="2" borderId="32" xfId="0" applyFont="1" applyFill="1" applyBorder="1" applyAlignment="1" applyProtection="1">
      <alignment horizontal="center" vertical="center" wrapText="1"/>
    </xf>
    <xf numFmtId="170" fontId="3" fillId="2" borderId="32" xfId="0" applyNumberFormat="1" applyFont="1" applyFill="1" applyBorder="1" applyAlignment="1" applyProtection="1">
      <alignment horizontal="center" vertical="center" wrapText="1"/>
    </xf>
    <xf numFmtId="1" fontId="3" fillId="8" borderId="32" xfId="0" applyNumberFormat="1" applyFont="1" applyFill="1" applyBorder="1" applyAlignment="1" applyProtection="1">
      <alignment horizontal="center" vertical="center"/>
    </xf>
    <xf numFmtId="0" fontId="3" fillId="8" borderId="32" xfId="0" applyFont="1" applyFill="1" applyBorder="1" applyAlignment="1" applyProtection="1">
      <alignment horizontal="center" vertical="center" wrapText="1"/>
    </xf>
    <xf numFmtId="171" fontId="3" fillId="9" borderId="32" xfId="0" applyNumberFormat="1" applyFont="1" applyFill="1" applyBorder="1" applyAlignment="1" applyProtection="1">
      <alignment horizontal="center" vertical="center" wrapText="1"/>
      <protection locked="0"/>
    </xf>
    <xf numFmtId="9" fontId="3" fillId="8" borderId="32" xfId="1" applyFont="1" applyFill="1" applyBorder="1" applyAlignment="1" applyProtection="1">
      <alignment horizontal="center" vertical="center"/>
    </xf>
    <xf numFmtId="0" fontId="3" fillId="12" borderId="32" xfId="0" applyFont="1" applyFill="1" applyBorder="1" applyAlignment="1">
      <alignment horizontal="center" vertical="center" wrapText="1"/>
    </xf>
    <xf numFmtId="0" fontId="3" fillId="0" borderId="32" xfId="0" applyFont="1" applyBorder="1" applyAlignment="1" applyProtection="1">
      <alignment horizontal="center" vertical="center"/>
    </xf>
    <xf numFmtId="0" fontId="3" fillId="0" borderId="67" xfId="0" applyFont="1" applyBorder="1" applyAlignment="1" applyProtection="1">
      <alignment horizontal="center" vertical="center"/>
    </xf>
    <xf numFmtId="0" fontId="3" fillId="36" borderId="65" xfId="0" applyFont="1" applyFill="1" applyBorder="1" applyProtection="1"/>
    <xf numFmtId="0" fontId="3" fillId="0" borderId="23" xfId="0" applyFont="1" applyBorder="1" applyAlignment="1" applyProtection="1">
      <alignment horizontal="center" vertical="center"/>
    </xf>
    <xf numFmtId="0" fontId="3" fillId="0" borderId="59" xfId="0" applyFont="1" applyBorder="1" applyAlignment="1" applyProtection="1">
      <alignment horizontal="center" vertical="center"/>
    </xf>
    <xf numFmtId="0" fontId="3" fillId="11" borderId="10" xfId="0" applyFont="1" applyFill="1" applyBorder="1" applyAlignment="1" applyProtection="1">
      <alignment horizontal="center" vertical="center"/>
    </xf>
    <xf numFmtId="0" fontId="3" fillId="11" borderId="53" xfId="0" applyFont="1" applyFill="1" applyBorder="1" applyAlignment="1" applyProtection="1">
      <alignment horizontal="center" vertical="center"/>
    </xf>
    <xf numFmtId="0" fontId="3" fillId="11" borderId="17" xfId="0" applyFont="1" applyFill="1" applyBorder="1" applyAlignment="1" applyProtection="1">
      <alignment horizontal="center" vertical="center"/>
    </xf>
    <xf numFmtId="0" fontId="16" fillId="11" borderId="11" xfId="0" applyFont="1" applyFill="1" applyBorder="1" applyAlignment="1" applyProtection="1">
      <alignment horizontal="center" vertical="center"/>
    </xf>
    <xf numFmtId="0" fontId="16" fillId="11" borderId="65" xfId="0" applyFont="1" applyFill="1" applyBorder="1" applyAlignment="1" applyProtection="1">
      <alignment horizontal="center" vertical="center"/>
    </xf>
    <xf numFmtId="0" fontId="16" fillId="11" borderId="18"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65" xfId="0" applyFont="1" applyFill="1" applyBorder="1" applyAlignment="1" applyProtection="1">
      <alignment horizontal="center" vertical="center"/>
    </xf>
    <xf numFmtId="0" fontId="16" fillId="0" borderId="18" xfId="0" applyFont="1" applyFill="1" applyBorder="1" applyAlignment="1" applyProtection="1">
      <alignment horizontal="center" vertical="center"/>
    </xf>
    <xf numFmtId="0" fontId="39" fillId="11" borderId="11" xfId="0" applyFont="1" applyFill="1" applyBorder="1" applyAlignment="1" applyProtection="1">
      <alignment horizontal="justify" vertical="center" wrapText="1"/>
      <protection locked="0"/>
    </xf>
    <xf numFmtId="0" fontId="39" fillId="11" borderId="18" xfId="0" applyFont="1" applyFill="1" applyBorder="1" applyAlignment="1" applyProtection="1">
      <alignment horizontal="justify" vertical="center" wrapText="1"/>
      <protection locked="0"/>
    </xf>
    <xf numFmtId="0" fontId="39" fillId="0" borderId="11" xfId="0" applyFont="1" applyFill="1" applyBorder="1" applyAlignment="1" applyProtection="1">
      <alignment horizontal="justify" vertical="center" wrapText="1"/>
      <protection locked="0"/>
    </xf>
    <xf numFmtId="0" fontId="39" fillId="0" borderId="18" xfId="0" applyFont="1" applyFill="1" applyBorder="1" applyAlignment="1" applyProtection="1">
      <alignment horizontal="justify" vertical="center" wrapText="1"/>
      <protection locked="0"/>
    </xf>
    <xf numFmtId="0" fontId="39" fillId="11" borderId="65" xfId="0" applyFont="1" applyFill="1" applyBorder="1" applyAlignment="1" applyProtection="1">
      <alignment horizontal="justify" vertical="center" wrapText="1"/>
      <protection locked="0"/>
    </xf>
    <xf numFmtId="1" fontId="3" fillId="11" borderId="11" xfId="0" applyNumberFormat="1" applyFont="1" applyFill="1" applyBorder="1" applyAlignment="1">
      <alignment horizontal="center" vertical="center" wrapText="1"/>
    </xf>
    <xf numFmtId="1" fontId="3" fillId="11" borderId="65" xfId="0" applyNumberFormat="1" applyFont="1" applyFill="1" applyBorder="1" applyAlignment="1">
      <alignment horizontal="center" vertical="center" wrapText="1"/>
    </xf>
    <xf numFmtId="1" fontId="3" fillId="11" borderId="18" xfId="0" applyNumberFormat="1" applyFont="1" applyFill="1" applyBorder="1" applyAlignment="1">
      <alignment horizontal="center" vertical="center" wrapText="1"/>
    </xf>
    <xf numFmtId="0" fontId="3" fillId="0" borderId="64" xfId="0" applyFont="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6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9" fillId="0" borderId="65" xfId="0" applyFont="1" applyFill="1" applyBorder="1" applyAlignment="1" applyProtection="1">
      <alignment horizontal="justify" vertical="center" wrapText="1"/>
      <protection locked="0"/>
    </xf>
    <xf numFmtId="0" fontId="3" fillId="11" borderId="11" xfId="0" applyFont="1" applyFill="1" applyBorder="1" applyAlignment="1" applyProtection="1">
      <alignment horizontal="justify" vertical="center" wrapText="1"/>
    </xf>
    <xf numFmtId="0" fontId="3" fillId="11" borderId="65" xfId="0" applyFont="1" applyFill="1" applyBorder="1" applyAlignment="1" applyProtection="1">
      <alignment horizontal="justify" vertical="center" wrapText="1"/>
    </xf>
    <xf numFmtId="0" fontId="3" fillId="11" borderId="18" xfId="0" applyFont="1" applyFill="1" applyBorder="1" applyAlignment="1" applyProtection="1">
      <alignment horizontal="justify" vertical="center" wrapText="1"/>
    </xf>
    <xf numFmtId="0" fontId="3" fillId="0" borderId="11" xfId="0" applyFont="1" applyFill="1" applyBorder="1" applyAlignment="1">
      <alignment horizontal="justify" vertical="center" wrapText="1"/>
    </xf>
    <xf numFmtId="0" fontId="3" fillId="0" borderId="65" xfId="0" applyFont="1" applyFill="1" applyBorder="1" applyAlignment="1">
      <alignment horizontal="justify" vertical="center" wrapText="1"/>
    </xf>
    <xf numFmtId="0" fontId="3" fillId="0" borderId="18" xfId="0" applyFont="1" applyFill="1" applyBorder="1" applyAlignment="1">
      <alignment horizontal="justify" vertical="center" wrapText="1"/>
    </xf>
    <xf numFmtId="0" fontId="3" fillId="0" borderId="11" xfId="0" applyFont="1" applyFill="1" applyBorder="1" applyAlignment="1" applyProtection="1">
      <alignment horizontal="justify" vertical="center" wrapText="1"/>
    </xf>
    <xf numFmtId="0" fontId="3" fillId="0" borderId="65" xfId="0" applyFont="1" applyFill="1" applyBorder="1" applyAlignment="1" applyProtection="1">
      <alignment horizontal="justify" vertical="center" wrapText="1"/>
    </xf>
    <xf numFmtId="0" fontId="3" fillId="0" borderId="18" xfId="0" applyFont="1" applyFill="1" applyBorder="1" applyAlignment="1" applyProtection="1">
      <alignment horizontal="justify" vertical="center" wrapText="1"/>
    </xf>
    <xf numFmtId="0" fontId="3" fillId="11" borderId="11" xfId="0" applyFont="1" applyFill="1" applyBorder="1" applyAlignment="1">
      <alignment horizontal="justify" vertical="center" wrapText="1"/>
    </xf>
    <xf numFmtId="0" fontId="3" fillId="11" borderId="65" xfId="0" applyFont="1" applyFill="1" applyBorder="1" applyAlignment="1">
      <alignment horizontal="justify" vertical="center" wrapText="1"/>
    </xf>
    <xf numFmtId="0" fontId="3" fillId="11" borderId="18" xfId="0" applyFont="1" applyFill="1" applyBorder="1" applyAlignment="1">
      <alignment horizontal="justify" vertical="center" wrapText="1"/>
    </xf>
    <xf numFmtId="0" fontId="2" fillId="3" borderId="11" xfId="0" applyFont="1" applyFill="1" applyBorder="1" applyAlignment="1" applyProtection="1">
      <alignment horizontal="center" vertical="center" wrapText="1"/>
    </xf>
    <xf numFmtId="0" fontId="2" fillId="3" borderId="18" xfId="0" applyFont="1" applyFill="1" applyBorder="1" applyAlignment="1" applyProtection="1">
      <alignment horizontal="center" vertical="center" wrapText="1"/>
    </xf>
    <xf numFmtId="0" fontId="3" fillId="4" borderId="48"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11" borderId="28" xfId="0" applyFont="1" applyFill="1" applyBorder="1" applyAlignment="1">
      <alignment horizontal="center" vertical="center"/>
    </xf>
    <xf numFmtId="0" fontId="3" fillId="11" borderId="35" xfId="0" applyFont="1" applyFill="1" applyBorder="1" applyAlignment="1">
      <alignment horizontal="center" vertical="center"/>
    </xf>
    <xf numFmtId="0" fontId="3" fillId="11" borderId="28" xfId="0" applyFont="1" applyFill="1" applyBorder="1" applyAlignment="1">
      <alignment horizontal="justify" vertical="center" wrapText="1"/>
    </xf>
    <xf numFmtId="0" fontId="3" fillId="11" borderId="35" xfId="0" applyFont="1" applyFill="1" applyBorder="1" applyAlignment="1">
      <alignment horizontal="justify" vertical="center" wrapText="1"/>
    </xf>
    <xf numFmtId="0" fontId="3" fillId="17" borderId="28" xfId="0" applyFont="1" applyFill="1" applyBorder="1" applyAlignment="1" applyProtection="1">
      <alignment horizontal="justify" vertical="center" wrapText="1"/>
    </xf>
    <xf numFmtId="0" fontId="3" fillId="17" borderId="35" xfId="0" applyFont="1" applyFill="1" applyBorder="1" applyAlignment="1" applyProtection="1">
      <alignment horizontal="justify" vertical="center" wrapText="1"/>
    </xf>
    <xf numFmtId="0" fontId="2" fillId="0" borderId="56" xfId="0" applyFont="1" applyFill="1" applyBorder="1" applyAlignment="1" applyProtection="1">
      <alignment horizontal="center" vertical="center" wrapText="1"/>
    </xf>
    <xf numFmtId="0" fontId="3" fillId="4" borderId="52" xfId="0" applyFont="1" applyFill="1" applyBorder="1" applyAlignment="1">
      <alignment horizontal="center" vertical="center" wrapText="1"/>
    </xf>
    <xf numFmtId="0" fontId="3" fillId="11" borderId="32" xfId="0" applyFont="1" applyFill="1" applyBorder="1" applyAlignment="1">
      <alignment horizontal="center" vertical="center"/>
    </xf>
    <xf numFmtId="0" fontId="3" fillId="11" borderId="28" xfId="0" applyFont="1" applyFill="1" applyBorder="1" applyAlignment="1">
      <alignment horizontal="left" vertical="center" wrapText="1"/>
    </xf>
    <xf numFmtId="0" fontId="3" fillId="11" borderId="35" xfId="0" applyFont="1" applyFill="1" applyBorder="1" applyAlignment="1">
      <alignment horizontal="left" vertical="center" wrapText="1"/>
    </xf>
    <xf numFmtId="0" fontId="3" fillId="11" borderId="32" xfId="0" applyFont="1" applyFill="1" applyBorder="1" applyAlignment="1">
      <alignment horizontal="justify" vertical="center" wrapText="1"/>
    </xf>
    <xf numFmtId="0" fontId="14" fillId="0" borderId="28" xfId="0" applyFont="1" applyFill="1" applyBorder="1" applyAlignment="1">
      <alignment horizontal="justify" vertical="center" wrapText="1"/>
    </xf>
    <xf numFmtId="0" fontId="14" fillId="0" borderId="35" xfId="0" applyFont="1" applyFill="1" applyBorder="1" applyAlignment="1">
      <alignment horizontal="justify" vertical="center" wrapText="1"/>
    </xf>
    <xf numFmtId="0" fontId="14" fillId="0" borderId="28" xfId="0" applyNumberFormat="1" applyFont="1" applyFill="1" applyBorder="1" applyAlignment="1">
      <alignment horizontal="justify" vertical="center" wrapText="1"/>
    </xf>
    <xf numFmtId="0" fontId="14" fillId="0" borderId="35" xfId="0" applyNumberFormat="1" applyFont="1" applyFill="1" applyBorder="1" applyAlignment="1">
      <alignment horizontal="justify" vertical="center" wrapText="1"/>
    </xf>
    <xf numFmtId="0" fontId="3" fillId="11" borderId="28" xfId="0" applyFont="1" applyFill="1" applyBorder="1" applyAlignment="1">
      <alignment horizontal="justify" vertical="center"/>
    </xf>
    <xf numFmtId="0" fontId="3" fillId="11" borderId="35" xfId="0" applyFont="1" applyFill="1" applyBorder="1" applyAlignment="1">
      <alignment horizontal="justify" vertical="center"/>
    </xf>
    <xf numFmtId="0" fontId="3" fillId="0" borderId="28" xfId="0" applyFont="1" applyBorder="1" applyAlignment="1" applyProtection="1">
      <alignment horizontal="justify" vertical="center" wrapText="1"/>
    </xf>
    <xf numFmtId="0" fontId="3" fillId="0" borderId="35" xfId="0" applyFont="1" applyBorder="1" applyAlignment="1" applyProtection="1">
      <alignment horizontal="justify" vertical="center" wrapText="1"/>
    </xf>
    <xf numFmtId="0" fontId="5" fillId="11" borderId="28" xfId="0" applyFont="1" applyFill="1" applyBorder="1" applyAlignment="1">
      <alignment horizontal="justify" vertical="center" wrapText="1"/>
    </xf>
    <xf numFmtId="0" fontId="5" fillId="11" borderId="32" xfId="0" applyFont="1" applyFill="1" applyBorder="1" applyAlignment="1">
      <alignment horizontal="justify" vertical="center" wrapText="1"/>
    </xf>
    <xf numFmtId="0" fontId="5" fillId="11" borderId="35" xfId="0" applyFont="1" applyFill="1" applyBorder="1" applyAlignment="1">
      <alignment horizontal="justify" vertical="center" wrapText="1"/>
    </xf>
    <xf numFmtId="0" fontId="14" fillId="0" borderId="28" xfId="0" applyFont="1" applyBorder="1" applyAlignment="1">
      <alignment horizontal="justify" vertical="center" wrapText="1"/>
    </xf>
    <xf numFmtId="0" fontId="14" fillId="0" borderId="30" xfId="0" applyFont="1" applyBorder="1" applyAlignment="1">
      <alignment horizontal="justify" vertical="center" wrapText="1"/>
    </xf>
    <xf numFmtId="0" fontId="14" fillId="0" borderId="19" xfId="0" applyFont="1" applyBorder="1" applyAlignment="1">
      <alignment horizontal="justify" vertical="center" wrapText="1"/>
    </xf>
    <xf numFmtId="0" fontId="14" fillId="0" borderId="35" xfId="0" applyFont="1" applyBorder="1" applyAlignment="1">
      <alignment horizontal="justify" vertical="center" wrapText="1"/>
    </xf>
    <xf numFmtId="0" fontId="3" fillId="17" borderId="19" xfId="0" applyFont="1" applyFill="1" applyBorder="1" applyAlignment="1" applyProtection="1">
      <alignment horizontal="justify" vertical="center" wrapText="1"/>
    </xf>
    <xf numFmtId="0" fontId="3" fillId="17" borderId="11" xfId="0" applyFont="1" applyFill="1" applyBorder="1" applyAlignment="1" applyProtection="1">
      <alignment horizontal="justify" vertical="center" wrapText="1"/>
    </xf>
    <xf numFmtId="0" fontId="3" fillId="17" borderId="27" xfId="0" applyFont="1" applyFill="1" applyBorder="1" applyAlignment="1" applyProtection="1">
      <alignment horizontal="justify" vertical="center" wrapText="1"/>
    </xf>
    <xf numFmtId="9" fontId="3" fillId="8" borderId="28" xfId="0" applyNumberFormat="1" applyFont="1" applyFill="1" applyBorder="1" applyAlignment="1" applyProtection="1">
      <alignment horizontal="justify" vertical="center" wrapText="1"/>
    </xf>
    <xf numFmtId="9" fontId="3" fillId="8" borderId="30" xfId="0" applyNumberFormat="1" applyFont="1" applyFill="1" applyBorder="1" applyAlignment="1" applyProtection="1">
      <alignment horizontal="justify" vertical="center" wrapText="1"/>
    </xf>
    <xf numFmtId="0" fontId="3" fillId="4" borderId="10" xfId="0" applyFont="1" applyFill="1" applyBorder="1" applyAlignment="1">
      <alignment horizontal="center" vertical="center" wrapText="1"/>
    </xf>
    <xf numFmtId="0" fontId="3" fillId="4" borderId="53"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11" borderId="11" xfId="0" applyFont="1" applyFill="1" applyBorder="1" applyAlignment="1">
      <alignment horizontal="center" vertical="center"/>
    </xf>
    <xf numFmtId="0" fontId="3" fillId="11" borderId="27" xfId="0" applyFont="1" applyFill="1" applyBorder="1" applyAlignment="1">
      <alignment horizontal="center" vertical="center"/>
    </xf>
    <xf numFmtId="0" fontId="3" fillId="11" borderId="18" xfId="0" applyFont="1" applyFill="1" applyBorder="1" applyAlignment="1">
      <alignment horizontal="center" vertical="center"/>
    </xf>
    <xf numFmtId="0" fontId="3" fillId="11" borderId="27" xfId="0" applyFont="1" applyFill="1" applyBorder="1" applyAlignment="1">
      <alignment horizontal="justify" vertical="center" wrapText="1"/>
    </xf>
    <xf numFmtId="0" fontId="14" fillId="0" borderId="18" xfId="0" applyFont="1" applyBorder="1" applyAlignment="1">
      <alignment horizontal="justify" vertical="center" wrapText="1"/>
    </xf>
    <xf numFmtId="0" fontId="14" fillId="0" borderId="32" xfId="0" applyFont="1" applyBorder="1" applyAlignment="1">
      <alignment horizontal="justify" vertical="center" wrapText="1"/>
    </xf>
    <xf numFmtId="0" fontId="3" fillId="4" borderId="11" xfId="0" applyFont="1" applyFill="1" applyBorder="1" applyAlignment="1">
      <alignment horizontal="center" vertical="center" wrapText="1"/>
    </xf>
    <xf numFmtId="0" fontId="3" fillId="4" borderId="2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11" borderId="32" xfId="0" applyFont="1" applyFill="1" applyBorder="1" applyAlignment="1">
      <alignment horizontal="left" vertical="center" wrapText="1"/>
    </xf>
    <xf numFmtId="0" fontId="3" fillId="14" borderId="11" xfId="0" applyFont="1" applyFill="1" applyBorder="1" applyAlignment="1">
      <alignment horizontal="justify" vertical="center" wrapText="1"/>
    </xf>
    <xf numFmtId="0" fontId="3" fillId="14" borderId="18" xfId="0" applyFont="1" applyFill="1" applyBorder="1" applyAlignment="1">
      <alignment horizontal="justify" vertical="center" wrapText="1"/>
    </xf>
    <xf numFmtId="0" fontId="3" fillId="11" borderId="10" xfId="0" applyFont="1" applyFill="1" applyBorder="1" applyAlignment="1">
      <alignment horizontal="center" vertical="center" wrapText="1"/>
    </xf>
    <xf numFmtId="0" fontId="3" fillId="11" borderId="17" xfId="0" applyFont="1" applyFill="1" applyBorder="1" applyAlignment="1">
      <alignment horizontal="center" vertical="center" wrapText="1"/>
    </xf>
    <xf numFmtId="0" fontId="3" fillId="14" borderId="27" xfId="0" applyFont="1" applyFill="1" applyBorder="1" applyAlignment="1">
      <alignment horizontal="justify" vertical="center" wrapText="1"/>
    </xf>
    <xf numFmtId="0" fontId="3" fillId="0" borderId="27" xfId="0" applyFont="1" applyFill="1" applyBorder="1" applyAlignment="1" applyProtection="1">
      <alignment horizontal="justify" vertical="center" wrapText="1"/>
    </xf>
    <xf numFmtId="0" fontId="3" fillId="4" borderId="32" xfId="0" applyFont="1" applyFill="1" applyBorder="1" applyAlignment="1" applyProtection="1">
      <alignment horizontal="center" vertical="center" wrapText="1"/>
    </xf>
    <xf numFmtId="0" fontId="3" fillId="4" borderId="35" xfId="0" applyFont="1" applyFill="1" applyBorder="1" applyAlignment="1" applyProtection="1">
      <alignment horizontal="center" vertical="center" wrapText="1"/>
    </xf>
    <xf numFmtId="0" fontId="3" fillId="4" borderId="33" xfId="0" applyFont="1" applyFill="1" applyBorder="1" applyAlignment="1" applyProtection="1">
      <alignment horizontal="center" vertical="center" wrapText="1"/>
    </xf>
    <xf numFmtId="0" fontId="3" fillId="4" borderId="46" xfId="0" applyFont="1" applyFill="1" applyBorder="1" applyAlignment="1" applyProtection="1">
      <alignment horizontal="center" vertical="center" wrapText="1"/>
    </xf>
    <xf numFmtId="0" fontId="3" fillId="14" borderId="32" xfId="0" applyFont="1" applyFill="1" applyBorder="1" applyAlignment="1">
      <alignment horizontal="center" vertical="center" wrapText="1"/>
    </xf>
    <xf numFmtId="0" fontId="3" fillId="14" borderId="35" xfId="0" applyFont="1" applyFill="1" applyBorder="1" applyAlignment="1">
      <alignment horizontal="center" vertical="center" wrapText="1"/>
    </xf>
    <xf numFmtId="0" fontId="3" fillId="2" borderId="11" xfId="0" applyFont="1" applyFill="1" applyBorder="1" applyAlignment="1" applyProtection="1">
      <alignment horizontal="justify" vertical="center" wrapText="1"/>
    </xf>
    <xf numFmtId="0" fontId="3" fillId="2" borderId="18" xfId="0" applyFont="1" applyFill="1" applyBorder="1" applyAlignment="1" applyProtection="1">
      <alignment horizontal="justify" vertical="center" wrapText="1"/>
    </xf>
    <xf numFmtId="0" fontId="3" fillId="17" borderId="11" xfId="0" applyFont="1" applyFill="1" applyBorder="1" applyAlignment="1">
      <alignment horizontal="center" vertical="center" wrapText="1"/>
    </xf>
    <xf numFmtId="0" fontId="3" fillId="17" borderId="18"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7" xfId="0" applyFont="1" applyBorder="1" applyAlignment="1">
      <alignment horizontal="center" vertical="center" wrapText="1"/>
    </xf>
    <xf numFmtId="0" fontId="2" fillId="14" borderId="52" xfId="0" applyFont="1" applyFill="1" applyBorder="1" applyAlignment="1">
      <alignment horizontal="center" vertical="center" wrapText="1"/>
    </xf>
    <xf numFmtId="0" fontId="2" fillId="14" borderId="49" xfId="0" applyFont="1" applyFill="1" applyBorder="1" applyAlignment="1">
      <alignment horizontal="center" vertical="center" wrapText="1"/>
    </xf>
    <xf numFmtId="0" fontId="3" fillId="0" borderId="32" xfId="0" applyFont="1" applyFill="1" applyBorder="1" applyAlignment="1" applyProtection="1">
      <alignment horizontal="justify" vertical="center" wrapText="1"/>
      <protection locked="0"/>
    </xf>
    <xf numFmtId="0" fontId="3" fillId="0" borderId="30" xfId="0" applyFont="1" applyFill="1" applyBorder="1" applyAlignment="1" applyProtection="1">
      <alignment horizontal="justify" vertical="center" wrapText="1"/>
      <protection locked="0"/>
    </xf>
    <xf numFmtId="0" fontId="3" fillId="15" borderId="11" xfId="0" applyFont="1" applyFill="1" applyBorder="1" applyAlignment="1" applyProtection="1">
      <alignment horizontal="justify" vertical="center" wrapText="1"/>
    </xf>
    <xf numFmtId="0" fontId="3" fillId="15" borderId="27" xfId="0" applyFont="1" applyFill="1" applyBorder="1" applyAlignment="1" applyProtection="1">
      <alignment horizontal="justify" vertical="center" wrapText="1"/>
    </xf>
    <xf numFmtId="0" fontId="3" fillId="15" borderId="18" xfId="0" applyFont="1" applyFill="1" applyBorder="1" applyAlignment="1" applyProtection="1">
      <alignment horizontal="justify" vertical="center" wrapText="1"/>
    </xf>
    <xf numFmtId="0" fontId="28" fillId="11" borderId="11" xfId="0" applyFont="1" applyFill="1" applyBorder="1" applyAlignment="1">
      <alignment horizontal="justify" vertical="center" wrapText="1"/>
    </xf>
    <xf numFmtId="0" fontId="28" fillId="11" borderId="18" xfId="0" applyFont="1" applyFill="1" applyBorder="1" applyAlignment="1">
      <alignment horizontal="justify" vertical="center" wrapText="1"/>
    </xf>
    <xf numFmtId="1" fontId="3" fillId="11" borderId="30" xfId="0" applyNumberFormat="1" applyFont="1" applyFill="1" applyBorder="1" applyAlignment="1">
      <alignment horizontal="center" vertical="center"/>
    </xf>
    <xf numFmtId="1" fontId="3" fillId="11" borderId="18" xfId="0" applyNumberFormat="1" applyFont="1" applyFill="1" applyBorder="1" applyAlignment="1">
      <alignment horizontal="center" vertical="center"/>
    </xf>
    <xf numFmtId="0" fontId="28" fillId="11" borderId="30" xfId="0" applyFont="1" applyFill="1" applyBorder="1" applyAlignment="1">
      <alignment horizontal="justify" vertical="center" wrapText="1"/>
    </xf>
    <xf numFmtId="0" fontId="2" fillId="14" borderId="48" xfId="0" applyFont="1" applyFill="1" applyBorder="1" applyAlignment="1" applyProtection="1">
      <alignment horizontal="center" vertical="center" wrapText="1"/>
    </xf>
    <xf numFmtId="0" fontId="2" fillId="14" borderId="49" xfId="0" applyFont="1" applyFill="1" applyBorder="1" applyAlignment="1" applyProtection="1">
      <alignment horizontal="center" vertical="center" wrapText="1"/>
    </xf>
    <xf numFmtId="0" fontId="3" fillId="14" borderId="28" xfId="0" applyFont="1" applyFill="1" applyBorder="1" applyAlignment="1" applyProtection="1">
      <alignment horizontal="center" vertical="center" wrapText="1"/>
    </xf>
    <xf numFmtId="0" fontId="3" fillId="14" borderId="35" xfId="0" applyFont="1" applyFill="1" applyBorder="1" applyAlignment="1" applyProtection="1">
      <alignment horizontal="center" vertical="center" wrapText="1"/>
    </xf>
    <xf numFmtId="0" fontId="3" fillId="2" borderId="11" xfId="0" applyFont="1" applyFill="1" applyBorder="1" applyAlignment="1" applyProtection="1">
      <alignment horizontal="justify" vertical="center" wrapText="1"/>
      <protection locked="0"/>
    </xf>
    <xf numFmtId="0" fontId="3" fillId="2" borderId="18" xfId="0" applyFont="1" applyFill="1" applyBorder="1" applyAlignment="1" applyProtection="1">
      <alignment horizontal="justify" vertical="center" wrapText="1"/>
      <protection locked="0"/>
    </xf>
    <xf numFmtId="0" fontId="2" fillId="14" borderId="62" xfId="0" applyFont="1" applyFill="1" applyBorder="1" applyAlignment="1">
      <alignment horizontal="center" vertical="center" wrapText="1"/>
    </xf>
    <xf numFmtId="0" fontId="2" fillId="14" borderId="17" xfId="0" applyFont="1" applyFill="1" applyBorder="1" applyAlignment="1">
      <alignment horizontal="center" vertical="center" wrapText="1"/>
    </xf>
    <xf numFmtId="0" fontId="3" fillId="14" borderId="30" xfId="0" applyFont="1" applyFill="1" applyBorder="1" applyAlignment="1">
      <alignment horizontal="center" vertical="center" wrapText="1"/>
    </xf>
    <xf numFmtId="0" fontId="3" fillId="14" borderId="18" xfId="0" applyFont="1" applyFill="1" applyBorder="1" applyAlignment="1">
      <alignment horizontal="center" vertical="center" wrapText="1"/>
    </xf>
    <xf numFmtId="0" fontId="3" fillId="14" borderId="30" xfId="0" applyFont="1" applyFill="1" applyBorder="1" applyAlignment="1">
      <alignment horizontal="justify" vertical="center" wrapText="1"/>
    </xf>
    <xf numFmtId="0" fontId="3" fillId="11" borderId="53" xfId="0" applyFont="1" applyFill="1" applyBorder="1" applyAlignment="1">
      <alignment horizontal="center" vertical="center" wrapText="1"/>
    </xf>
    <xf numFmtId="0" fontId="3" fillId="4" borderId="47" xfId="0" applyFont="1" applyFill="1" applyBorder="1" applyAlignment="1" applyProtection="1">
      <alignment horizontal="left" vertical="center" wrapText="1"/>
    </xf>
    <xf numFmtId="0" fontId="3" fillId="4" borderId="46" xfId="0" applyFont="1" applyFill="1" applyBorder="1" applyAlignment="1" applyProtection="1">
      <alignment horizontal="left" vertical="center" wrapText="1"/>
    </xf>
    <xf numFmtId="0" fontId="2" fillId="14" borderId="10" xfId="0" applyFont="1" applyFill="1" applyBorder="1" applyAlignment="1">
      <alignment horizontal="center" vertical="center" wrapText="1"/>
    </xf>
    <xf numFmtId="0" fontId="2" fillId="14" borderId="53" xfId="0" applyFont="1" applyFill="1" applyBorder="1" applyAlignment="1">
      <alignment horizontal="center" vertical="center" wrapText="1"/>
    </xf>
    <xf numFmtId="0" fontId="3" fillId="15" borderId="11" xfId="0" applyFont="1" applyFill="1" applyBorder="1" applyAlignment="1">
      <alignment horizontal="justify" vertical="center" wrapText="1"/>
    </xf>
    <xf numFmtId="0" fontId="3" fillId="15" borderId="18" xfId="0" applyFont="1" applyFill="1" applyBorder="1" applyAlignment="1">
      <alignment horizontal="justify" vertical="center" wrapText="1"/>
    </xf>
    <xf numFmtId="0" fontId="3" fillId="0" borderId="27" xfId="0" applyFont="1" applyFill="1" applyBorder="1" applyAlignment="1">
      <alignment horizontal="justify" vertical="center" wrapText="1"/>
    </xf>
    <xf numFmtId="0" fontId="3" fillId="15" borderId="27" xfId="0" applyFont="1" applyFill="1" applyBorder="1" applyAlignment="1">
      <alignment horizontal="justify" vertical="center" wrapText="1"/>
    </xf>
    <xf numFmtId="0" fontId="3" fillId="14" borderId="32" xfId="0" applyFont="1" applyFill="1" applyBorder="1" applyAlignment="1" applyProtection="1">
      <alignment horizontal="center" vertical="center" wrapText="1"/>
    </xf>
    <xf numFmtId="0" fontId="3" fillId="0" borderId="28"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2" fillId="14" borderId="52" xfId="0" applyFont="1" applyFill="1" applyBorder="1" applyAlignment="1" applyProtection="1">
      <alignment horizontal="center" vertical="center" wrapText="1"/>
    </xf>
    <xf numFmtId="0" fontId="3" fillId="0" borderId="17" xfId="0" applyFont="1" applyBorder="1" applyAlignment="1" applyProtection="1">
      <alignment horizontal="center" vertical="center" wrapText="1"/>
    </xf>
    <xf numFmtId="0" fontId="3" fillId="8" borderId="11"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3" fillId="8" borderId="18" xfId="0" applyFont="1" applyFill="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4" borderId="27" xfId="0" applyFont="1" applyFill="1" applyBorder="1" applyAlignment="1">
      <alignment horizontal="justify" vertical="center" wrapText="1"/>
    </xf>
    <xf numFmtId="0" fontId="3" fillId="0" borderId="18" xfId="0" applyFont="1" applyBorder="1" applyAlignment="1" applyProtection="1">
      <alignment horizontal="justify" vertical="center" wrapText="1"/>
    </xf>
    <xf numFmtId="0" fontId="3" fillId="2" borderId="27" xfId="0" applyFont="1" applyFill="1" applyBorder="1" applyAlignment="1" applyProtection="1">
      <alignment horizontal="justify" vertical="center" wrapText="1"/>
    </xf>
    <xf numFmtId="15" fontId="2" fillId="2" borderId="7" xfId="0" applyNumberFormat="1" applyFont="1" applyFill="1" applyBorder="1" applyAlignment="1" applyProtection="1">
      <alignment horizontal="center" vertical="center" wrapText="1"/>
    </xf>
    <xf numFmtId="15" fontId="2" fillId="2" borderId="8" xfId="0" applyNumberFormat="1"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6"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45"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 fillId="3" borderId="15"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2" fillId="3" borderId="21"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37" xfId="0" applyFont="1" applyFill="1" applyBorder="1" applyAlignment="1" applyProtection="1">
      <alignment horizontal="center" vertical="center" wrapText="1"/>
    </xf>
    <xf numFmtId="15" fontId="2" fillId="2" borderId="0" xfId="0" applyNumberFormat="1" applyFont="1" applyFill="1" applyBorder="1" applyAlignment="1" applyProtection="1">
      <alignment horizontal="center" vertical="center" wrapText="1"/>
    </xf>
    <xf numFmtId="0" fontId="3" fillId="0" borderId="0" xfId="0" applyFont="1" applyAlignment="1" applyProtection="1">
      <alignment horizontal="center" vertical="top"/>
    </xf>
    <xf numFmtId="0" fontId="3" fillId="0" borderId="7" xfId="0" applyFont="1" applyBorder="1" applyAlignment="1" applyProtection="1">
      <alignment horizontal="center" vertical="center" wrapText="1"/>
    </xf>
    <xf numFmtId="0" fontId="3" fillId="0" borderId="25"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6" xfId="0" applyFont="1" applyBorder="1" applyAlignment="1" applyProtection="1">
      <alignment horizontal="center"/>
    </xf>
    <xf numFmtId="0" fontId="18" fillId="11" borderId="10" xfId="0" applyFont="1" applyFill="1" applyBorder="1" applyAlignment="1">
      <alignment horizontal="center" vertical="center" wrapText="1"/>
    </xf>
    <xf numFmtId="0" fontId="18" fillId="11" borderId="58" xfId="0" applyFont="1" applyFill="1" applyBorder="1" applyAlignment="1">
      <alignment horizontal="center" vertical="center" wrapText="1"/>
    </xf>
    <xf numFmtId="0" fontId="19" fillId="11" borderId="11" xfId="0" applyFont="1" applyFill="1" applyBorder="1" applyAlignment="1">
      <alignment horizontal="center" vertical="center" wrapText="1"/>
    </xf>
    <xf numFmtId="0" fontId="19" fillId="11" borderId="19" xfId="0" applyFont="1" applyFill="1" applyBorder="1" applyAlignment="1">
      <alignment horizontal="center" vertical="center" wrapText="1"/>
    </xf>
    <xf numFmtId="0" fontId="2" fillId="0" borderId="2" xfId="0" applyFont="1" applyBorder="1" applyAlignment="1" applyProtection="1">
      <alignment horizontal="center" vertical="center"/>
    </xf>
    <xf numFmtId="0" fontId="3" fillId="0" borderId="4"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7" xfId="0" applyFont="1" applyBorder="1" applyAlignment="1" applyProtection="1">
      <alignment horizontal="left"/>
    </xf>
    <xf numFmtId="0" fontId="3" fillId="0" borderId="25" xfId="0" applyFont="1" applyBorder="1" applyAlignment="1" applyProtection="1">
      <alignment horizontal="left"/>
    </xf>
    <xf numFmtId="0" fontId="29" fillId="11" borderId="11" xfId="0" applyFont="1" applyFill="1" applyBorder="1" applyAlignment="1">
      <alignment horizontal="justify" vertical="center" wrapText="1"/>
    </xf>
    <xf numFmtId="0" fontId="29" fillId="11" borderId="19" xfId="0" applyFont="1" applyFill="1" applyBorder="1" applyAlignment="1">
      <alignment horizontal="justify" vertical="center" wrapText="1"/>
    </xf>
    <xf numFmtId="0" fontId="18" fillId="11" borderId="11" xfId="0" applyFont="1" applyFill="1" applyBorder="1" applyAlignment="1">
      <alignment horizontal="justify" vertical="center" wrapText="1"/>
    </xf>
    <xf numFmtId="0" fontId="18" fillId="11" borderId="19" xfId="0" applyFont="1" applyFill="1" applyBorder="1" applyAlignment="1">
      <alignment horizontal="justify" vertical="center" wrapText="1"/>
    </xf>
    <xf numFmtId="0" fontId="18" fillId="11" borderId="17" xfId="0" applyFont="1" applyFill="1" applyBorder="1" applyAlignment="1">
      <alignment horizontal="center" vertical="center" wrapText="1"/>
    </xf>
    <xf numFmtId="0" fontId="2" fillId="10" borderId="7" xfId="0" applyFont="1" applyFill="1" applyBorder="1" applyAlignment="1" applyProtection="1">
      <alignment horizontal="left" vertical="center" wrapText="1"/>
    </xf>
    <xf numFmtId="0" fontId="2" fillId="10" borderId="54" xfId="0" applyFont="1" applyFill="1" applyBorder="1" applyAlignment="1" applyProtection="1">
      <alignment horizontal="left" vertical="center" wrapText="1"/>
    </xf>
    <xf numFmtId="0" fontId="19" fillId="11" borderId="18" xfId="0" applyFont="1" applyFill="1" applyBorder="1" applyAlignment="1">
      <alignment horizontal="center" vertical="center" wrapText="1"/>
    </xf>
    <xf numFmtId="0" fontId="29" fillId="11" borderId="18" xfId="0" applyFont="1" applyFill="1" applyBorder="1" applyAlignment="1">
      <alignment horizontal="justify" vertical="center" wrapText="1"/>
    </xf>
    <xf numFmtId="0" fontId="18" fillId="11" borderId="18" xfId="0" applyFont="1" applyFill="1" applyBorder="1" applyAlignment="1">
      <alignment horizontal="justify" vertical="center" wrapText="1"/>
    </xf>
    <xf numFmtId="1" fontId="3" fillId="11" borderId="11" xfId="0" applyNumberFormat="1" applyFont="1" applyFill="1" applyBorder="1" applyAlignment="1">
      <alignment horizontal="center" vertical="center"/>
    </xf>
    <xf numFmtId="0" fontId="3" fillId="17" borderId="18" xfId="0" applyFont="1" applyFill="1" applyBorder="1" applyAlignment="1" applyProtection="1">
      <alignment horizontal="justify" vertical="center" wrapText="1"/>
    </xf>
    <xf numFmtId="0" fontId="3" fillId="0" borderId="11" xfId="0" applyFont="1" applyBorder="1" applyAlignment="1">
      <alignment horizontal="justify" vertical="center" wrapText="1"/>
    </xf>
    <xf numFmtId="0" fontId="3" fillId="0" borderId="18" xfId="0" applyFont="1" applyBorder="1" applyAlignment="1">
      <alignment horizontal="justify" vertical="center" wrapText="1"/>
    </xf>
    <xf numFmtId="0" fontId="14" fillId="17" borderId="11" xfId="0" applyFont="1" applyFill="1" applyBorder="1" applyAlignment="1" applyProtection="1">
      <alignment horizontal="justify" vertical="center" wrapText="1"/>
      <protection locked="0"/>
    </xf>
    <xf numFmtId="0" fontId="14" fillId="17" borderId="18" xfId="0" applyFont="1" applyFill="1" applyBorder="1" applyAlignment="1" applyProtection="1">
      <alignment horizontal="justify" vertical="center" wrapText="1"/>
      <protection locked="0"/>
    </xf>
    <xf numFmtId="0" fontId="3" fillId="0" borderId="30" xfId="0" applyFont="1" applyBorder="1" applyAlignment="1">
      <alignment horizontal="justify" vertical="center" wrapText="1"/>
    </xf>
    <xf numFmtId="0" fontId="14" fillId="17" borderId="30" xfId="0" applyFont="1" applyFill="1" applyBorder="1" applyAlignment="1" applyProtection="1">
      <alignment horizontal="justify" vertical="center" wrapText="1"/>
      <protection locked="0"/>
    </xf>
    <xf numFmtId="0" fontId="3" fillId="2" borderId="65" xfId="0" applyFont="1" applyFill="1" applyBorder="1" applyAlignment="1" applyProtection="1">
      <alignment horizontal="justify" vertical="center" wrapText="1"/>
    </xf>
    <xf numFmtId="0" fontId="3" fillId="11" borderId="62" xfId="0" applyFont="1" applyFill="1" applyBorder="1" applyAlignment="1">
      <alignment horizontal="center" vertical="center" wrapText="1"/>
    </xf>
    <xf numFmtId="0" fontId="3" fillId="14" borderId="11" xfId="0" applyFont="1" applyFill="1" applyBorder="1" applyAlignment="1">
      <alignment horizontal="center" vertical="center" wrapText="1"/>
    </xf>
    <xf numFmtId="0" fontId="3" fillId="14" borderId="27" xfId="0" applyFont="1" applyFill="1" applyBorder="1" applyAlignment="1">
      <alignment horizontal="center" vertical="center" wrapText="1"/>
    </xf>
    <xf numFmtId="0" fontId="2" fillId="14" borderId="48" xfId="0" applyFont="1" applyFill="1" applyBorder="1" applyAlignment="1">
      <alignment horizontal="center" vertical="center" wrapText="1"/>
    </xf>
    <xf numFmtId="0" fontId="3" fillId="14" borderId="28" xfId="0" applyFont="1" applyFill="1" applyBorder="1" applyAlignment="1">
      <alignment horizontal="center" vertical="center" wrapText="1"/>
    </xf>
    <xf numFmtId="0" fontId="3" fillId="0" borderId="11" xfId="0" applyFont="1" applyFill="1" applyBorder="1" applyAlignment="1" applyProtection="1">
      <alignment horizontal="justify" vertical="center" wrapText="1"/>
      <protection locked="0"/>
    </xf>
    <xf numFmtId="0" fontId="3" fillId="0" borderId="18" xfId="0" applyFont="1" applyFill="1" applyBorder="1" applyAlignment="1" applyProtection="1">
      <alignment horizontal="justify" vertical="center" wrapText="1"/>
      <protection locked="0"/>
    </xf>
    <xf numFmtId="0" fontId="3" fillId="0" borderId="27" xfId="0" applyFont="1" applyFill="1" applyBorder="1" applyAlignment="1" applyProtection="1">
      <alignment horizontal="justify" vertical="center" wrapText="1"/>
      <protection locked="0"/>
    </xf>
    <xf numFmtId="0" fontId="3" fillId="4" borderId="28" xfId="0" applyFont="1" applyFill="1" applyBorder="1" applyAlignment="1" applyProtection="1">
      <alignment horizontal="center" vertical="center" wrapText="1"/>
    </xf>
    <xf numFmtId="0" fontId="3" fillId="4" borderId="47" xfId="0" applyFont="1" applyFill="1" applyBorder="1" applyAlignment="1" applyProtection="1">
      <alignment horizontal="center" vertical="center" wrapText="1"/>
    </xf>
    <xf numFmtId="0" fontId="3" fillId="8" borderId="47" xfId="0" applyFont="1" applyFill="1" applyBorder="1" applyAlignment="1" applyProtection="1">
      <alignment horizontal="center" vertical="center" wrapText="1"/>
    </xf>
    <xf numFmtId="0" fontId="3" fillId="8" borderId="46" xfId="0" applyFont="1" applyFill="1" applyBorder="1" applyAlignment="1" applyProtection="1">
      <alignment horizontal="center" vertical="center" wrapText="1"/>
    </xf>
    <xf numFmtId="0" fontId="3" fillId="2" borderId="27" xfId="0" applyFont="1" applyFill="1" applyBorder="1" applyAlignment="1" applyProtection="1">
      <alignment horizontal="justify" vertical="center" wrapText="1"/>
      <protection locked="0"/>
    </xf>
    <xf numFmtId="0" fontId="3" fillId="8" borderId="33" xfId="0" applyFont="1" applyFill="1" applyBorder="1" applyAlignment="1">
      <alignment vertical="center" wrapText="1"/>
    </xf>
    <xf numFmtId="0" fontId="3" fillId="8" borderId="46" xfId="0" applyFont="1" applyFill="1" applyBorder="1" applyAlignment="1">
      <alignment vertical="center" wrapText="1"/>
    </xf>
    <xf numFmtId="0" fontId="3" fillId="4" borderId="28" xfId="0" applyFont="1" applyFill="1" applyBorder="1" applyAlignment="1" applyProtection="1">
      <alignment horizontal="left" vertical="center" wrapText="1"/>
    </xf>
    <xf numFmtId="0" fontId="3" fillId="4" borderId="35" xfId="0" applyFont="1" applyFill="1" applyBorder="1" applyAlignment="1" applyProtection="1">
      <alignment horizontal="left" vertical="center" wrapText="1"/>
    </xf>
    <xf numFmtId="0" fontId="3" fillId="4" borderId="52" xfId="0" applyFont="1" applyFill="1" applyBorder="1" applyAlignment="1" applyProtection="1">
      <alignment horizontal="center" vertical="center" wrapText="1"/>
    </xf>
    <xf numFmtId="0" fontId="3" fillId="4" borderId="49" xfId="0" applyFont="1" applyFill="1" applyBorder="1" applyAlignment="1" applyProtection="1">
      <alignment horizontal="center" vertical="center" wrapText="1"/>
    </xf>
    <xf numFmtId="0" fontId="3" fillId="4" borderId="48" xfId="0" applyFont="1" applyFill="1" applyBorder="1" applyAlignment="1" applyProtection="1">
      <alignment horizontal="center" vertical="center" wrapText="1"/>
    </xf>
    <xf numFmtId="0" fontId="3" fillId="2" borderId="30" xfId="0" applyFont="1" applyFill="1" applyBorder="1" applyAlignment="1" applyProtection="1">
      <alignment horizontal="justify" vertical="center" wrapText="1"/>
    </xf>
    <xf numFmtId="0" fontId="3" fillId="2" borderId="19" xfId="0" applyFont="1" applyFill="1" applyBorder="1" applyAlignment="1" applyProtection="1">
      <alignment horizontal="justify" vertical="center" wrapText="1"/>
    </xf>
    <xf numFmtId="0" fontId="3" fillId="17" borderId="30" xfId="0" applyFont="1" applyFill="1" applyBorder="1" applyAlignment="1" applyProtection="1">
      <alignment horizontal="justify" vertical="center" wrapText="1"/>
    </xf>
    <xf numFmtId="0" fontId="18" fillId="11" borderId="48" xfId="0" applyFont="1" applyFill="1" applyBorder="1" applyAlignment="1">
      <alignment horizontal="center" vertical="center" wrapText="1"/>
    </xf>
    <xf numFmtId="0" fontId="18" fillId="11" borderId="49" xfId="0" applyFont="1" applyFill="1" applyBorder="1" applyAlignment="1">
      <alignment horizontal="center" vertical="center" wrapText="1"/>
    </xf>
    <xf numFmtId="0" fontId="19" fillId="11" borderId="28" xfId="0" applyFont="1" applyFill="1" applyBorder="1" applyAlignment="1">
      <alignment horizontal="center" vertical="center" wrapText="1"/>
    </xf>
    <xf numFmtId="0" fontId="19" fillId="11" borderId="35" xfId="0" applyFont="1" applyFill="1" applyBorder="1" applyAlignment="1">
      <alignment horizontal="center" vertical="center" wrapText="1"/>
    </xf>
    <xf numFmtId="1" fontId="3" fillId="11" borderId="19" xfId="0" applyNumberFormat="1" applyFont="1" applyFill="1" applyBorder="1" applyAlignment="1">
      <alignment horizontal="center" vertical="center"/>
    </xf>
    <xf numFmtId="0" fontId="28" fillId="11" borderId="19" xfId="0" applyFont="1" applyFill="1" applyBorder="1" applyAlignment="1">
      <alignment horizontal="justify" vertical="center" wrapText="1"/>
    </xf>
    <xf numFmtId="0" fontId="3" fillId="11" borderId="58" xfId="0" applyFont="1" applyFill="1" applyBorder="1" applyAlignment="1">
      <alignment horizontal="center" vertical="center" wrapText="1"/>
    </xf>
    <xf numFmtId="1" fontId="3" fillId="11" borderId="27" xfId="0" applyNumberFormat="1" applyFont="1" applyFill="1" applyBorder="1" applyAlignment="1">
      <alignment horizontal="center" vertical="center"/>
    </xf>
    <xf numFmtId="0" fontId="28" fillId="11" borderId="27" xfId="0" applyFont="1" applyFill="1" applyBorder="1" applyAlignment="1">
      <alignment horizontal="justify" vertical="center" wrapText="1"/>
    </xf>
    <xf numFmtId="1" fontId="3" fillId="11" borderId="65" xfId="0" applyNumberFormat="1" applyFont="1" applyFill="1" applyBorder="1" applyAlignment="1">
      <alignment horizontal="center" vertical="center"/>
    </xf>
    <xf numFmtId="0" fontId="28" fillId="11" borderId="65" xfId="0" applyFont="1" applyFill="1" applyBorder="1" applyAlignment="1">
      <alignment horizontal="justify" vertical="center" wrapText="1"/>
    </xf>
    <xf numFmtId="0" fontId="18" fillId="11" borderId="28" xfId="0" applyFont="1" applyFill="1" applyBorder="1" applyAlignment="1">
      <alignment horizontal="justify" vertical="center" wrapText="1"/>
    </xf>
    <xf numFmtId="0" fontId="18" fillId="11" borderId="35" xfId="0" applyFont="1" applyFill="1" applyBorder="1" applyAlignment="1">
      <alignment horizontal="justify" vertical="center" wrapText="1"/>
    </xf>
    <xf numFmtId="0" fontId="18" fillId="8" borderId="28" xfId="0" applyFont="1" applyFill="1" applyBorder="1" applyAlignment="1" applyProtection="1">
      <alignment horizontal="center" vertical="center" wrapText="1"/>
    </xf>
    <xf numFmtId="0" fontId="18" fillId="8" borderId="32" xfId="0" applyFont="1" applyFill="1" applyBorder="1" applyAlignment="1" applyProtection="1">
      <alignment horizontal="center" vertical="center" wrapText="1"/>
    </xf>
    <xf numFmtId="0" fontId="18" fillId="8" borderId="35" xfId="0" applyFont="1" applyFill="1" applyBorder="1" applyAlignment="1" applyProtection="1">
      <alignment horizontal="center" vertical="center" wrapText="1"/>
    </xf>
    <xf numFmtId="0" fontId="18" fillId="8" borderId="28" xfId="0" applyFont="1" applyFill="1" applyBorder="1" applyAlignment="1" applyProtection="1">
      <alignment horizontal="center" vertical="center"/>
    </xf>
    <xf numFmtId="0" fontId="18" fillId="8" borderId="32" xfId="0" applyFont="1" applyFill="1" applyBorder="1" applyAlignment="1" applyProtection="1">
      <alignment horizontal="center" vertical="center"/>
    </xf>
    <xf numFmtId="0" fontId="18" fillId="8" borderId="35" xfId="0" applyFont="1" applyFill="1" applyBorder="1" applyAlignment="1" applyProtection="1">
      <alignment horizontal="center" vertical="center"/>
    </xf>
    <xf numFmtId="164" fontId="2" fillId="0" borderId="4"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164" fontId="2" fillId="0" borderId="4" xfId="0" applyNumberFormat="1" applyFont="1" applyFill="1" applyBorder="1" applyAlignment="1" applyProtection="1">
      <alignment horizontal="justify" vertical="center" wrapText="1"/>
    </xf>
    <xf numFmtId="164" fontId="2" fillId="0" borderId="0" xfId="0" applyNumberFormat="1" applyFont="1" applyFill="1" applyBorder="1" applyAlignment="1" applyProtection="1">
      <alignment horizontal="justify" vertical="center" wrapText="1"/>
    </xf>
    <xf numFmtId="164" fontId="2" fillId="0" borderId="38" xfId="0" applyNumberFormat="1" applyFont="1" applyFill="1" applyBorder="1" applyAlignment="1" applyProtection="1">
      <alignment horizontal="justify" vertical="center" wrapText="1"/>
    </xf>
    <xf numFmtId="164" fontId="2" fillId="0" borderId="6" xfId="0" applyNumberFormat="1" applyFont="1" applyFill="1" applyBorder="1" applyAlignment="1" applyProtection="1">
      <alignment horizontal="justify" vertical="center" wrapText="1"/>
    </xf>
    <xf numFmtId="0" fontId="2" fillId="2" borderId="4" xfId="0" applyFont="1" applyFill="1" applyBorder="1" applyAlignment="1" applyProtection="1">
      <alignment horizontal="center" wrapText="1"/>
    </xf>
    <xf numFmtId="0" fontId="2" fillId="2" borderId="0" xfId="0" applyFont="1" applyFill="1" applyBorder="1" applyAlignment="1" applyProtection="1">
      <alignment horizontal="center" wrapText="1"/>
    </xf>
    <xf numFmtId="0" fontId="28" fillId="2" borderId="0" xfId="0" applyFont="1" applyFill="1" applyBorder="1" applyAlignment="1" applyProtection="1">
      <alignment horizontal="center" vertical="center" wrapText="1"/>
    </xf>
    <xf numFmtId="0" fontId="28" fillId="0" borderId="0" xfId="0" applyFont="1" applyBorder="1" applyProtection="1"/>
    <xf numFmtId="0" fontId="26" fillId="3" borderId="23" xfId="0" applyFont="1" applyFill="1" applyBorder="1" applyAlignment="1" applyProtection="1">
      <alignment horizontal="center" vertical="center" wrapText="1"/>
    </xf>
    <xf numFmtId="0" fontId="26" fillId="0" borderId="0" xfId="0" applyFont="1" applyFill="1" applyBorder="1" applyAlignment="1" applyProtection="1">
      <alignment horizontal="centerContinuous" vertical="center" wrapText="1"/>
    </xf>
    <xf numFmtId="0" fontId="28" fillId="9" borderId="11" xfId="0" applyFont="1" applyFill="1" applyBorder="1" applyAlignment="1" applyProtection="1">
      <alignment horizontal="justify" vertical="center" wrapText="1"/>
    </xf>
    <xf numFmtId="0" fontId="28" fillId="9" borderId="30" xfId="0" applyFont="1" applyFill="1" applyBorder="1" applyAlignment="1" applyProtection="1">
      <alignment horizontal="justify" vertical="center" wrapText="1"/>
    </xf>
    <xf numFmtId="0" fontId="28" fillId="9" borderId="18" xfId="0" applyFont="1" applyFill="1" applyBorder="1" applyAlignment="1" applyProtection="1">
      <alignment horizontal="justify" vertical="center" wrapText="1"/>
    </xf>
    <xf numFmtId="0" fontId="28" fillId="9" borderId="51" xfId="0" applyFont="1" applyFill="1" applyBorder="1" applyAlignment="1" applyProtection="1">
      <alignment horizontal="justify" vertical="center" wrapText="1"/>
    </xf>
    <xf numFmtId="0" fontId="26" fillId="9" borderId="51" xfId="0" applyFont="1" applyFill="1" applyBorder="1" applyAlignment="1" applyProtection="1">
      <alignment horizontal="center" vertical="center" wrapText="1"/>
    </xf>
    <xf numFmtId="0" fontId="26" fillId="9" borderId="11" xfId="0" applyFont="1" applyFill="1" applyBorder="1" applyAlignment="1" applyProtection="1">
      <alignment horizontal="center" vertical="center" wrapText="1"/>
    </xf>
    <xf numFmtId="0" fontId="26" fillId="9" borderId="27" xfId="0" applyFont="1" applyFill="1" applyBorder="1" applyAlignment="1" applyProtection="1">
      <alignment horizontal="center" vertical="center" wrapText="1"/>
    </xf>
    <xf numFmtId="0" fontId="26" fillId="9" borderId="18" xfId="0" applyFont="1" applyFill="1" applyBorder="1" applyAlignment="1" applyProtection="1">
      <alignment horizontal="center" vertical="center" wrapText="1"/>
    </xf>
    <xf numFmtId="0" fontId="28" fillId="9" borderId="11" xfId="0" applyFont="1" applyFill="1" applyBorder="1" applyAlignment="1" applyProtection="1">
      <alignment horizontal="left" vertical="center" wrapText="1"/>
    </xf>
    <xf numFmtId="2" fontId="28" fillId="9" borderId="18" xfId="0" applyNumberFormat="1" applyFont="1" applyFill="1" applyBorder="1" applyAlignment="1" applyProtection="1">
      <alignment horizontal="justify" vertical="center" wrapText="1"/>
    </xf>
    <xf numFmtId="0" fontId="28" fillId="9" borderId="28" xfId="0" applyFont="1" applyFill="1" applyBorder="1" applyAlignment="1" applyProtection="1">
      <alignment horizontal="justify" vertical="center" wrapText="1"/>
    </xf>
    <xf numFmtId="0" fontId="28" fillId="9" borderId="27" xfId="0" applyFont="1" applyFill="1" applyBorder="1" applyAlignment="1" applyProtection="1">
      <alignment horizontal="justify" vertical="center" wrapText="1"/>
    </xf>
    <xf numFmtId="0" fontId="41" fillId="9" borderId="11" xfId="0" applyFont="1" applyFill="1" applyBorder="1" applyAlignment="1" applyProtection="1">
      <alignment horizontal="justify" vertical="center" wrapText="1"/>
    </xf>
    <xf numFmtId="0" fontId="41" fillId="9" borderId="35" xfId="0" applyFont="1" applyFill="1" applyBorder="1" applyAlignment="1" applyProtection="1">
      <alignment horizontal="justify" vertical="center" wrapText="1"/>
    </xf>
    <xf numFmtId="0" fontId="28" fillId="9" borderId="51" xfId="0" applyFont="1" applyFill="1" applyBorder="1" applyAlignment="1" applyProtection="1">
      <alignment horizontal="center" vertical="center" wrapText="1"/>
    </xf>
    <xf numFmtId="9" fontId="28" fillId="0" borderId="54" xfId="0" applyNumberFormat="1" applyFont="1" applyFill="1" applyBorder="1" applyAlignment="1" applyProtection="1">
      <alignment horizontal="centerContinuous" vertical="center"/>
    </xf>
    <xf numFmtId="0" fontId="28" fillId="9" borderId="51" xfId="0" applyNumberFormat="1" applyFont="1" applyFill="1" applyBorder="1" applyAlignment="1" applyProtection="1">
      <alignment horizontal="justify" vertical="center" wrapText="1"/>
    </xf>
    <xf numFmtId="9" fontId="28" fillId="9" borderId="18" xfId="0" applyNumberFormat="1" applyFont="1" applyFill="1" applyBorder="1" applyAlignment="1" applyProtection="1">
      <alignment horizontal="left" vertical="center" wrapText="1"/>
    </xf>
    <xf numFmtId="9" fontId="28" fillId="9" borderId="27" xfId="0" applyNumberFormat="1" applyFont="1" applyFill="1" applyBorder="1" applyAlignment="1" applyProtection="1">
      <alignment horizontal="justify" vertical="center" wrapText="1"/>
    </xf>
    <xf numFmtId="9" fontId="28" fillId="9" borderId="51" xfId="0" applyNumberFormat="1" applyFont="1" applyFill="1" applyBorder="1" applyAlignment="1" applyProtection="1">
      <alignment horizontal="center" vertical="center"/>
    </xf>
    <xf numFmtId="9" fontId="28" fillId="9" borderId="51" xfId="0" applyNumberFormat="1" applyFont="1" applyFill="1" applyBorder="1" applyAlignment="1" applyProtection="1">
      <alignment horizontal="justify" vertical="center"/>
    </xf>
    <xf numFmtId="9" fontId="28" fillId="9" borderId="28" xfId="0" applyNumberFormat="1" applyFont="1" applyFill="1" applyBorder="1" applyAlignment="1" applyProtection="1">
      <alignment horizontal="justify" vertical="center"/>
    </xf>
    <xf numFmtId="9" fontId="28" fillId="9" borderId="27" xfId="0" applyNumberFormat="1" applyFont="1" applyFill="1" applyBorder="1" applyAlignment="1" applyProtection="1">
      <alignment horizontal="justify" vertical="center"/>
    </xf>
    <xf numFmtId="9" fontId="28" fillId="9" borderId="30" xfId="0" applyNumberFormat="1" applyFont="1" applyFill="1" applyBorder="1" applyAlignment="1" applyProtection="1">
      <alignment horizontal="justify" vertical="center"/>
    </xf>
    <xf numFmtId="9" fontId="28" fillId="9" borderId="51" xfId="0" applyNumberFormat="1" applyFont="1" applyFill="1" applyBorder="1" applyAlignment="1" applyProtection="1">
      <alignment horizontal="justify" vertical="center" wrapText="1"/>
    </xf>
    <xf numFmtId="9" fontId="28" fillId="9" borderId="11" xfId="0" applyNumberFormat="1" applyFont="1" applyFill="1" applyBorder="1" applyAlignment="1" applyProtection="1">
      <alignment horizontal="justify" vertical="center" wrapText="1"/>
    </xf>
    <xf numFmtId="9" fontId="28" fillId="9" borderId="18" xfId="0" applyNumberFormat="1" applyFont="1" applyFill="1" applyBorder="1" applyAlignment="1" applyProtection="1">
      <alignment horizontal="justify" vertical="center" wrapText="1"/>
    </xf>
    <xf numFmtId="9" fontId="28" fillId="9" borderId="18" xfId="0" applyNumberFormat="1" applyFont="1" applyFill="1" applyBorder="1" applyAlignment="1" applyProtection="1">
      <alignment horizontal="center" vertical="center" wrapText="1"/>
    </xf>
    <xf numFmtId="9" fontId="28" fillId="9" borderId="11" xfId="0" applyNumberFormat="1" applyFont="1" applyFill="1" applyBorder="1" applyAlignment="1" applyProtection="1">
      <alignment horizontal="left" vertical="center"/>
    </xf>
    <xf numFmtId="9" fontId="28" fillId="9" borderId="51" xfId="0" applyNumberFormat="1" applyFont="1" applyFill="1" applyBorder="1" applyAlignment="1" applyProtection="1">
      <alignment horizontal="left" vertical="center"/>
    </xf>
    <xf numFmtId="9" fontId="28" fillId="9" borderId="11" xfId="0" applyNumberFormat="1" applyFont="1" applyFill="1" applyBorder="1" applyAlignment="1" applyProtection="1">
      <alignment horizontal="justify" vertical="center"/>
    </xf>
    <xf numFmtId="0" fontId="28" fillId="9" borderId="18" xfId="0" applyNumberFormat="1" applyFont="1" applyFill="1" applyBorder="1" applyAlignment="1" applyProtection="1">
      <alignment horizontal="justify" vertical="center" wrapText="1"/>
    </xf>
    <xf numFmtId="9" fontId="41" fillId="9" borderId="18" xfId="0" applyNumberFormat="1" applyFont="1" applyFill="1" applyBorder="1" applyAlignment="1" applyProtection="1">
      <alignment horizontal="justify" vertical="center" wrapText="1"/>
    </xf>
    <xf numFmtId="9" fontId="28" fillId="0" borderId="63" xfId="0" applyNumberFormat="1" applyFont="1" applyFill="1" applyBorder="1" applyAlignment="1" applyProtection="1">
      <alignment horizontal="centerContinuous" vertical="center"/>
    </xf>
    <xf numFmtId="0" fontId="28" fillId="9" borderId="51" xfId="0" applyFont="1" applyFill="1" applyBorder="1" applyAlignment="1" applyProtection="1">
      <alignment vertical="center"/>
    </xf>
    <xf numFmtId="0" fontId="28" fillId="9" borderId="11" xfId="0" applyFont="1" applyFill="1" applyBorder="1" applyAlignment="1" applyProtection="1">
      <alignment vertical="center"/>
    </xf>
    <xf numFmtId="0" fontId="28" fillId="9" borderId="51" xfId="0" applyFont="1" applyFill="1" applyBorder="1" applyAlignment="1" applyProtection="1">
      <alignment vertical="center" wrapText="1"/>
    </xf>
    <xf numFmtId="0" fontId="28" fillId="9" borderId="51" xfId="0" applyFont="1" applyFill="1" applyBorder="1" applyAlignment="1" applyProtection="1">
      <alignment horizontal="justify" vertical="center"/>
    </xf>
    <xf numFmtId="0" fontId="28" fillId="9" borderId="18" xfId="0" applyFont="1" applyFill="1" applyBorder="1" applyAlignment="1" applyProtection="1">
      <alignment vertical="center"/>
    </xf>
    <xf numFmtId="0" fontId="28" fillId="6" borderId="27" xfId="0" applyFont="1" applyFill="1" applyBorder="1" applyAlignment="1" applyProtection="1">
      <alignment horizontal="justify" vertical="center" wrapText="1"/>
    </xf>
    <xf numFmtId="0" fontId="28" fillId="6" borderId="11" xfId="0" applyFont="1" applyFill="1" applyBorder="1" applyAlignment="1" applyProtection="1">
      <alignment horizontal="justify" vertical="center" wrapText="1"/>
    </xf>
    <xf numFmtId="0" fontId="28" fillId="9" borderId="51" xfId="0" applyFont="1" applyFill="1" applyBorder="1" applyAlignment="1" applyProtection="1">
      <alignment vertical="top" wrapText="1"/>
    </xf>
    <xf numFmtId="9" fontId="28" fillId="0" borderId="54" xfId="0" applyNumberFormat="1" applyFont="1" applyFill="1" applyBorder="1" applyAlignment="1" applyProtection="1">
      <alignment vertical="center"/>
    </xf>
    <xf numFmtId="0" fontId="28" fillId="9" borderId="51" xfId="0" applyFont="1" applyFill="1" applyBorder="1" applyAlignment="1" applyProtection="1">
      <alignment horizontal="justify" vertical="center"/>
      <protection locked="0"/>
    </xf>
    <xf numFmtId="0" fontId="28" fillId="2" borderId="32" xfId="0" applyFont="1" applyFill="1" applyBorder="1" applyAlignment="1" applyProtection="1">
      <alignment horizontal="centerContinuous" vertical="center" wrapText="1"/>
      <protection locked="0"/>
    </xf>
    <xf numFmtId="0" fontId="28" fillId="9" borderId="51" xfId="0" applyFont="1" applyFill="1" applyBorder="1" applyAlignment="1" applyProtection="1">
      <alignment horizontal="justify" vertical="center" wrapText="1"/>
      <protection locked="0"/>
    </xf>
    <xf numFmtId="0" fontId="28" fillId="0" borderId="54" xfId="0" applyFont="1" applyFill="1" applyBorder="1" applyAlignment="1" applyProtection="1">
      <alignment horizontal="centerContinuous" vertical="center"/>
      <protection locked="0"/>
    </xf>
    <xf numFmtId="0" fontId="28" fillId="6" borderId="51" xfId="0" applyFont="1" applyFill="1" applyBorder="1" applyAlignment="1" applyProtection="1">
      <alignment vertical="center" wrapText="1"/>
    </xf>
    <xf numFmtId="0" fontId="28" fillId="6" borderId="51" xfId="0" applyFont="1" applyFill="1" applyBorder="1" applyAlignment="1" applyProtection="1">
      <alignment horizontal="justify" vertical="center"/>
    </xf>
    <xf numFmtId="0" fontId="28" fillId="0" borderId="3" xfId="0" applyFont="1" applyFill="1" applyBorder="1" applyAlignment="1" applyProtection="1">
      <alignment horizontal="centerContinuous" vertical="center"/>
      <protection locked="0"/>
    </xf>
    <xf numFmtId="0" fontId="28" fillId="16" borderId="51" xfId="0" applyFont="1" applyFill="1" applyBorder="1" applyAlignment="1">
      <alignment horizontal="justify" vertical="center" wrapText="1"/>
    </xf>
    <xf numFmtId="0" fontId="28" fillId="16" borderId="30" xfId="0" applyFont="1" applyFill="1" applyBorder="1" applyAlignment="1">
      <alignment horizontal="justify" vertical="center" wrapText="1"/>
    </xf>
    <xf numFmtId="0" fontId="28" fillId="16" borderId="27" xfId="0" applyFont="1" applyFill="1" applyBorder="1" applyAlignment="1">
      <alignment horizontal="justify" vertical="center" wrapText="1"/>
    </xf>
    <xf numFmtId="0" fontId="28" fillId="16" borderId="18" xfId="0" applyFont="1" applyFill="1" applyBorder="1" applyAlignment="1">
      <alignment horizontal="justify" vertical="center" wrapText="1"/>
    </xf>
    <xf numFmtId="0" fontId="28" fillId="16" borderId="18" xfId="0" applyNumberFormat="1" applyFont="1" applyFill="1" applyBorder="1" applyAlignment="1">
      <alignment horizontal="justify" vertical="center" wrapText="1"/>
    </xf>
    <xf numFmtId="0" fontId="41" fillId="16" borderId="18" xfId="0" applyFont="1" applyFill="1" applyBorder="1" applyAlignment="1">
      <alignment horizontal="justify" vertical="center" wrapText="1"/>
    </xf>
    <xf numFmtId="0" fontId="28" fillId="16" borderId="11" xfId="0" applyFont="1" applyFill="1" applyBorder="1" applyAlignment="1">
      <alignment horizontal="justify" vertical="center" wrapText="1"/>
    </xf>
    <xf numFmtId="0" fontId="28" fillId="9" borderId="27" xfId="0" applyFont="1" applyFill="1" applyBorder="1" applyAlignment="1">
      <alignment horizontal="justify" vertical="center" wrapText="1"/>
    </xf>
    <xf numFmtId="0" fontId="28" fillId="16" borderId="35" xfId="0" applyFont="1" applyFill="1" applyBorder="1" applyAlignment="1">
      <alignment horizontal="justify" vertical="center" wrapText="1"/>
    </xf>
    <xf numFmtId="0" fontId="28" fillId="16" borderId="28" xfId="0" applyFont="1" applyFill="1" applyBorder="1" applyAlignment="1">
      <alignment horizontal="justify" vertical="center" wrapText="1"/>
    </xf>
    <xf numFmtId="0" fontId="28" fillId="9" borderId="11" xfId="0" applyFont="1" applyFill="1" applyBorder="1" applyAlignment="1" applyProtection="1">
      <alignment horizontal="justify" vertical="top" wrapText="1"/>
    </xf>
    <xf numFmtId="0" fontId="28" fillId="9" borderId="27" xfId="0" applyFont="1" applyFill="1" applyBorder="1" applyAlignment="1" applyProtection="1">
      <alignment horizontal="justify" vertical="top" wrapText="1"/>
    </xf>
    <xf numFmtId="0" fontId="28" fillId="9" borderId="18" xfId="0" applyFont="1" applyFill="1" applyBorder="1" applyAlignment="1" applyProtection="1">
      <alignment horizontal="justify" vertical="top" wrapText="1"/>
    </xf>
    <xf numFmtId="0" fontId="28" fillId="9" borderId="30" xfId="0" applyFont="1" applyFill="1" applyBorder="1" applyAlignment="1" applyProtection="1">
      <alignment horizontal="justify" vertical="top" wrapText="1"/>
    </xf>
    <xf numFmtId="0" fontId="28" fillId="9" borderId="51" xfId="0" applyFont="1" applyFill="1" applyBorder="1" applyAlignment="1" applyProtection="1">
      <alignment horizontal="justify" vertical="top" wrapText="1"/>
    </xf>
    <xf numFmtId="0" fontId="28" fillId="9" borderId="65" xfId="0" applyFont="1" applyFill="1" applyBorder="1" applyAlignment="1" applyProtection="1">
      <alignment horizontal="justify" vertical="top" wrapText="1"/>
    </xf>
    <xf numFmtId="0" fontId="26" fillId="0" borderId="3" xfId="0" applyFont="1" applyFill="1" applyBorder="1" applyAlignment="1" applyProtection="1"/>
    <xf numFmtId="0" fontId="28" fillId="9" borderId="51" xfId="0" applyFont="1" applyFill="1" applyBorder="1" applyAlignment="1">
      <alignment horizontal="justify" vertical="center" wrapText="1"/>
    </xf>
    <xf numFmtId="0" fontId="28" fillId="9" borderId="28" xfId="0" applyFont="1" applyFill="1" applyBorder="1" applyAlignment="1">
      <alignment horizontal="justify" vertical="center" wrapText="1"/>
    </xf>
    <xf numFmtId="0" fontId="28" fillId="9" borderId="11" xfId="0" applyFont="1" applyFill="1" applyBorder="1" applyAlignment="1">
      <alignment horizontal="justify" vertical="center" wrapText="1"/>
    </xf>
    <xf numFmtId="0" fontId="28" fillId="9" borderId="19" xfId="0" applyFont="1" applyFill="1" applyBorder="1" applyAlignment="1">
      <alignment horizontal="justify" vertical="center" wrapText="1"/>
    </xf>
    <xf numFmtId="0" fontId="28" fillId="9" borderId="18" xfId="0" applyFont="1" applyFill="1" applyBorder="1" applyAlignment="1">
      <alignment horizontal="justify" vertical="center" wrapText="1"/>
    </xf>
    <xf numFmtId="0" fontId="28" fillId="9" borderId="30" xfId="0" applyFont="1" applyFill="1" applyBorder="1" applyAlignment="1">
      <alignment horizontal="justify" vertical="top" wrapText="1"/>
    </xf>
    <xf numFmtId="0" fontId="28" fillId="9" borderId="27" xfId="0" applyFont="1" applyFill="1" applyBorder="1" applyAlignment="1">
      <alignment horizontal="justify" vertical="top" wrapText="1"/>
    </xf>
    <xf numFmtId="0" fontId="26" fillId="0" borderId="3" xfId="0" applyFont="1" applyFill="1" applyBorder="1" applyAlignment="1" applyProtection="1">
      <alignment horizontal="centerContinuous" vertical="center"/>
    </xf>
    <xf numFmtId="9" fontId="28" fillId="9" borderId="35" xfId="0" applyNumberFormat="1" applyFont="1" applyFill="1" applyBorder="1" applyAlignment="1" applyProtection="1">
      <alignment horizontal="justify" vertical="center" wrapText="1"/>
    </xf>
    <xf numFmtId="0" fontId="26" fillId="0" borderId="8" xfId="0" applyFont="1" applyFill="1" applyBorder="1" applyAlignment="1" applyProtection="1">
      <alignment horizontal="centerContinuous" vertical="center"/>
    </xf>
    <xf numFmtId="0" fontId="28" fillId="9" borderId="11" xfId="0" applyFont="1" applyFill="1" applyBorder="1" applyAlignment="1" applyProtection="1">
      <alignment horizontal="justify" vertical="center"/>
    </xf>
    <xf numFmtId="0" fontId="28" fillId="9" borderId="19" xfId="0" applyFont="1" applyFill="1" applyBorder="1" applyAlignment="1" applyProtection="1">
      <alignment horizontal="justify" vertical="center"/>
    </xf>
    <xf numFmtId="0" fontId="28" fillId="9" borderId="35" xfId="0" applyFont="1" applyFill="1" applyBorder="1" applyAlignment="1" applyProtection="1">
      <alignment horizontal="justify" vertical="center"/>
    </xf>
    <xf numFmtId="0" fontId="28" fillId="9" borderId="28" xfId="0" applyFont="1" applyFill="1" applyBorder="1" applyAlignment="1" applyProtection="1">
      <alignment horizontal="justify" vertical="center"/>
    </xf>
    <xf numFmtId="0" fontId="28" fillId="9" borderId="18" xfId="0" applyFont="1" applyFill="1" applyBorder="1" applyAlignment="1" applyProtection="1">
      <alignment horizontal="justify" vertical="center"/>
    </xf>
    <xf numFmtId="0" fontId="26" fillId="0" borderId="21" xfId="0" applyFont="1" applyFill="1" applyBorder="1" applyAlignment="1" applyProtection="1">
      <alignment horizontal="centerContinuous" vertical="center"/>
    </xf>
    <xf numFmtId="0" fontId="26" fillId="9" borderId="51" xfId="0" applyFont="1" applyFill="1" applyBorder="1" applyAlignment="1" applyProtection="1">
      <alignment horizontal="centerContinuous" vertical="center"/>
    </xf>
    <xf numFmtId="0" fontId="26" fillId="9" borderId="11" xfId="0" applyFont="1" applyFill="1" applyBorder="1" applyAlignment="1" applyProtection="1">
      <alignment horizontal="centerContinuous" vertical="center"/>
    </xf>
    <xf numFmtId="0" fontId="26" fillId="9" borderId="65" xfId="0" applyFont="1" applyFill="1" applyBorder="1" applyAlignment="1" applyProtection="1">
      <alignment horizontal="centerContinuous" vertical="center"/>
    </xf>
    <xf numFmtId="0" fontId="26" fillId="9" borderId="18" xfId="0" applyFont="1" applyFill="1" applyBorder="1" applyAlignment="1" applyProtection="1">
      <alignment horizontal="centerContinuous" vertical="center"/>
    </xf>
    <xf numFmtId="0" fontId="28" fillId="9" borderId="65" xfId="0" applyFont="1" applyFill="1" applyBorder="1" applyAlignment="1" applyProtection="1">
      <alignment horizontal="justify" vertical="center" wrapText="1"/>
    </xf>
    <xf numFmtId="0" fontId="26" fillId="0" borderId="0" xfId="0" applyFont="1" applyFill="1" applyBorder="1" applyAlignment="1" applyProtection="1">
      <alignment horizontal="center"/>
    </xf>
    <xf numFmtId="0" fontId="28" fillId="0" borderId="8" xfId="0" applyFont="1" applyBorder="1" applyProtection="1"/>
    <xf numFmtId="0" fontId="28" fillId="0" borderId="0" xfId="0" applyFont="1" applyProtection="1"/>
  </cellXfs>
  <cellStyles count="5">
    <cellStyle name="Hipervínculo" xfId="4" builtinId="8"/>
    <cellStyle name="Millares" xfId="3" builtinId="3"/>
    <cellStyle name="Normal" xfId="0" builtinId="0"/>
    <cellStyle name="Normal 2" xfId="2"/>
    <cellStyle name="Porcentaje" xfId="1" builtinId="5"/>
  </cellStyles>
  <dxfs count="348">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6500"/>
      </font>
      <fill>
        <patternFill>
          <bgColor rgb="FFFFEB9C"/>
        </patternFill>
      </fill>
    </dxf>
  </dxfs>
  <tableStyles count="0" defaultTableStyle="TableStyleMedium9" defaultPivotStyle="PivotStyleLight16"/>
  <colors>
    <mruColors>
      <color rgb="FF99CC00"/>
      <color rgb="FF00CC00"/>
      <color rgb="FF33CCCC"/>
      <color rgb="FFFF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66675</xdr:colOff>
      <xdr:row>316</xdr:row>
      <xdr:rowOff>1733550</xdr:rowOff>
    </xdr:from>
    <xdr:to>
      <xdr:col>2</xdr:col>
      <xdr:colOff>2695575</xdr:colOff>
      <xdr:row>316</xdr:row>
      <xdr:rowOff>2457450</xdr:rowOff>
    </xdr:to>
    <xdr:pic>
      <xdr:nvPicPr>
        <xdr:cNvPr id="6" name="Imagen 2"/>
        <xdr:cNvPicPr preferRelativeResize="0">
          <a:picLocks noChangeArrowheads="1"/>
        </xdr:cNvPicPr>
      </xdr:nvPicPr>
      <xdr:blipFill>
        <a:blip xmlns:r="http://schemas.openxmlformats.org/officeDocument/2006/relationships" r:embed="rId1" cstate="print"/>
        <a:srcRect/>
        <a:stretch>
          <a:fillRect/>
        </a:stretch>
      </xdr:blipFill>
      <xdr:spPr bwMode="auto">
        <a:xfrm>
          <a:off x="1028700" y="8648700"/>
          <a:ext cx="2628900" cy="723900"/>
        </a:xfrm>
        <a:prstGeom prst="rect">
          <a:avLst/>
        </a:prstGeom>
        <a:noFill/>
        <a:ln w="9525">
          <a:noFill/>
          <a:miter lim="800000"/>
          <a:headEnd/>
          <a:tailEnd/>
        </a:ln>
      </xdr:spPr>
    </xdr:pic>
    <xdr:clientData/>
  </xdr:twoCellAnchor>
  <xdr:twoCellAnchor>
    <xdr:from>
      <xdr:col>2</xdr:col>
      <xdr:colOff>19050</xdr:colOff>
      <xdr:row>317</xdr:row>
      <xdr:rowOff>1847850</xdr:rowOff>
    </xdr:from>
    <xdr:to>
      <xdr:col>2</xdr:col>
      <xdr:colOff>2971800</xdr:colOff>
      <xdr:row>318</xdr:row>
      <xdr:rowOff>0</xdr:rowOff>
    </xdr:to>
    <xdr:pic>
      <xdr:nvPicPr>
        <xdr:cNvPr id="7" name="Picture 113"/>
        <xdr:cNvPicPr preferRelativeResize="0">
          <a:picLocks noChangeArrowheads="1"/>
        </xdr:cNvPicPr>
      </xdr:nvPicPr>
      <xdr:blipFill>
        <a:blip xmlns:r="http://schemas.openxmlformats.org/officeDocument/2006/relationships" r:embed="rId2" cstate="print"/>
        <a:srcRect/>
        <a:stretch>
          <a:fillRect/>
        </a:stretch>
      </xdr:blipFill>
      <xdr:spPr bwMode="auto">
        <a:xfrm>
          <a:off x="981075" y="12306300"/>
          <a:ext cx="2952750" cy="4476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VU535"/>
  <sheetViews>
    <sheetView tabSelected="1" topLeftCell="A9" zoomScale="85" zoomScaleNormal="85" workbookViewId="0">
      <pane xSplit="5" ySplit="2" topLeftCell="F11" activePane="bottomRight" state="frozen"/>
      <selection activeCell="A9" sqref="A9"/>
      <selection pane="topRight" activeCell="F9" sqref="F9"/>
      <selection pane="bottomLeft" activeCell="A11" sqref="A11"/>
      <selection pane="bottomRight" activeCell="F11" sqref="F11"/>
    </sheetView>
  </sheetViews>
  <sheetFormatPr baseColWidth="10" defaultRowHeight="12.75" x14ac:dyDescent="0.2"/>
  <cols>
    <col min="1" max="1" width="9.5703125" style="20" customWidth="1"/>
    <col min="2" max="2" width="9.85546875" style="20" hidden="1" customWidth="1"/>
    <col min="3" max="3" width="46.85546875" style="1" customWidth="1"/>
    <col min="4" max="5" width="21.7109375" style="1" hidden="1" customWidth="1"/>
    <col min="6" max="6" width="30.28515625" style="1" customWidth="1"/>
    <col min="7" max="7" width="25.85546875" style="1" customWidth="1"/>
    <col min="8" max="8" width="22.42578125" style="1" customWidth="1"/>
    <col min="9" max="9" width="14.140625" style="1" customWidth="1"/>
    <col min="10" max="10" width="11.42578125" style="1" customWidth="1"/>
    <col min="11" max="11" width="15.7109375" style="1" customWidth="1"/>
    <col min="12" max="12" width="13.140625" style="1" customWidth="1"/>
    <col min="13" max="13" width="11.28515625" style="1" customWidth="1"/>
    <col min="14" max="14" width="20.42578125" style="1" customWidth="1"/>
    <col min="15" max="15" width="9.7109375" style="1" customWidth="1"/>
    <col min="16" max="16" width="12.42578125" style="20" customWidth="1"/>
    <col min="17" max="17" width="11.28515625" style="20" hidden="1" customWidth="1"/>
    <col min="18" max="18" width="13.140625" style="20" hidden="1" customWidth="1"/>
    <col min="19" max="19" width="10.140625" style="20" hidden="1" customWidth="1"/>
    <col min="20" max="20" width="10.5703125" style="1" hidden="1" customWidth="1"/>
    <col min="21" max="21" width="9.85546875" style="1" hidden="1" customWidth="1"/>
    <col min="22" max="22" width="46.28515625" style="1373" customWidth="1"/>
    <col min="23" max="24" width="2.28515625" style="1" hidden="1" customWidth="1"/>
    <col min="25" max="25" width="14.7109375" style="20" hidden="1" customWidth="1"/>
    <col min="26" max="26" width="14.42578125" style="1" hidden="1" customWidth="1"/>
    <col min="27" max="27" width="15.85546875" style="1" hidden="1" customWidth="1"/>
    <col min="28" max="28" width="15.7109375" style="1" hidden="1" customWidth="1"/>
    <col min="29" max="29" width="11.42578125" style="1"/>
    <col min="30" max="30" width="12.7109375" style="1" bestFit="1" customWidth="1"/>
    <col min="31" max="240" width="11.42578125" style="1"/>
    <col min="241" max="241" width="9.5703125" style="1" customWidth="1"/>
    <col min="242" max="242" width="9.85546875" style="1" customWidth="1"/>
    <col min="243" max="243" width="49.140625" style="1" customWidth="1"/>
    <col min="244" max="245" width="21.7109375" style="1" customWidth="1"/>
    <col min="246" max="246" width="32.85546875" style="1" customWidth="1"/>
    <col min="247" max="247" width="25.5703125" style="1" customWidth="1"/>
    <col min="248" max="248" width="26.5703125" style="1" customWidth="1"/>
    <col min="249" max="249" width="16" style="1" customWidth="1"/>
    <col min="250" max="250" width="12.7109375" style="1" customWidth="1"/>
    <col min="251" max="251" width="11.140625" style="1" customWidth="1"/>
    <col min="252" max="252" width="11.5703125" style="1" customWidth="1"/>
    <col min="253" max="253" width="11.28515625" style="1" customWidth="1"/>
    <col min="254" max="254" width="29" style="1" customWidth="1"/>
    <col min="255" max="255" width="12.42578125" style="1" customWidth="1"/>
    <col min="256" max="256" width="12.85546875" style="1" customWidth="1"/>
    <col min="257" max="257" width="11.28515625" style="1" customWidth="1"/>
    <col min="258" max="258" width="14.42578125" style="1" customWidth="1"/>
    <col min="259" max="259" width="10.140625" style="1" customWidth="1"/>
    <col min="260" max="260" width="10.5703125" style="1" customWidth="1"/>
    <col min="261" max="261" width="9.85546875" style="1" customWidth="1"/>
    <col min="262" max="262" width="50.28515625" style="1" customWidth="1"/>
    <col min="263" max="496" width="11.42578125" style="1"/>
    <col min="497" max="497" width="9.5703125" style="1" customWidth="1"/>
    <col min="498" max="498" width="9.85546875" style="1" customWidth="1"/>
    <col min="499" max="499" width="49.140625" style="1" customWidth="1"/>
    <col min="500" max="501" width="21.7109375" style="1" customWidth="1"/>
    <col min="502" max="502" width="32.85546875" style="1" customWidth="1"/>
    <col min="503" max="503" width="25.5703125" style="1" customWidth="1"/>
    <col min="504" max="504" width="26.5703125" style="1" customWidth="1"/>
    <col min="505" max="505" width="16" style="1" customWidth="1"/>
    <col min="506" max="506" width="12.7109375" style="1" customWidth="1"/>
    <col min="507" max="507" width="11.140625" style="1" customWidth="1"/>
    <col min="508" max="508" width="11.5703125" style="1" customWidth="1"/>
    <col min="509" max="509" width="11.28515625" style="1" customWidth="1"/>
    <col min="510" max="510" width="29" style="1" customWidth="1"/>
    <col min="511" max="511" width="12.42578125" style="1" customWidth="1"/>
    <col min="512" max="512" width="12.85546875" style="1" customWidth="1"/>
    <col min="513" max="513" width="11.28515625" style="1" customWidth="1"/>
    <col min="514" max="514" width="14.42578125" style="1" customWidth="1"/>
    <col min="515" max="515" width="10.140625" style="1" customWidth="1"/>
    <col min="516" max="516" width="10.5703125" style="1" customWidth="1"/>
    <col min="517" max="517" width="9.85546875" style="1" customWidth="1"/>
    <col min="518" max="518" width="50.28515625" style="1" customWidth="1"/>
    <col min="519" max="752" width="11.42578125" style="1"/>
    <col min="753" max="753" width="9.5703125" style="1" customWidth="1"/>
    <col min="754" max="754" width="9.85546875" style="1" customWidth="1"/>
    <col min="755" max="755" width="49.140625" style="1" customWidth="1"/>
    <col min="756" max="757" width="21.7109375" style="1" customWidth="1"/>
    <col min="758" max="758" width="32.85546875" style="1" customWidth="1"/>
    <col min="759" max="759" width="25.5703125" style="1" customWidth="1"/>
    <col min="760" max="760" width="26.5703125" style="1" customWidth="1"/>
    <col min="761" max="761" width="16" style="1" customWidth="1"/>
    <col min="762" max="762" width="12.7109375" style="1" customWidth="1"/>
    <col min="763" max="763" width="11.140625" style="1" customWidth="1"/>
    <col min="764" max="764" width="11.5703125" style="1" customWidth="1"/>
    <col min="765" max="765" width="11.28515625" style="1" customWidth="1"/>
    <col min="766" max="766" width="29" style="1" customWidth="1"/>
    <col min="767" max="767" width="12.42578125" style="1" customWidth="1"/>
    <col min="768" max="768" width="12.85546875" style="1" customWidth="1"/>
    <col min="769" max="769" width="11.28515625" style="1" customWidth="1"/>
    <col min="770" max="770" width="14.42578125" style="1" customWidth="1"/>
    <col min="771" max="771" width="10.140625" style="1" customWidth="1"/>
    <col min="772" max="772" width="10.5703125" style="1" customWidth="1"/>
    <col min="773" max="773" width="9.85546875" style="1" customWidth="1"/>
    <col min="774" max="774" width="50.28515625" style="1" customWidth="1"/>
    <col min="775" max="1008" width="11.42578125" style="1"/>
    <col min="1009" max="1009" width="9.5703125" style="1" customWidth="1"/>
    <col min="1010" max="1010" width="9.85546875" style="1" customWidth="1"/>
    <col min="1011" max="1011" width="49.140625" style="1" customWidth="1"/>
    <col min="1012" max="1013" width="21.7109375" style="1" customWidth="1"/>
    <col min="1014" max="1014" width="32.85546875" style="1" customWidth="1"/>
    <col min="1015" max="1015" width="25.5703125" style="1" customWidth="1"/>
    <col min="1016" max="1016" width="26.5703125" style="1" customWidth="1"/>
    <col min="1017" max="1017" width="16" style="1" customWidth="1"/>
    <col min="1018" max="1018" width="12.7109375" style="1" customWidth="1"/>
    <col min="1019" max="1019" width="11.140625" style="1" customWidth="1"/>
    <col min="1020" max="1020" width="11.5703125" style="1" customWidth="1"/>
    <col min="1021" max="1021" width="11.28515625" style="1" customWidth="1"/>
    <col min="1022" max="1022" width="29" style="1" customWidth="1"/>
    <col min="1023" max="1023" width="12.42578125" style="1" customWidth="1"/>
    <col min="1024" max="1024" width="12.85546875" style="1" customWidth="1"/>
    <col min="1025" max="1025" width="11.28515625" style="1" customWidth="1"/>
    <col min="1026" max="1026" width="14.42578125" style="1" customWidth="1"/>
    <col min="1027" max="1027" width="10.140625" style="1" customWidth="1"/>
    <col min="1028" max="1028" width="10.5703125" style="1" customWidth="1"/>
    <col min="1029" max="1029" width="9.85546875" style="1" customWidth="1"/>
    <col min="1030" max="1030" width="50.28515625" style="1" customWidth="1"/>
    <col min="1031" max="1264" width="11.42578125" style="1"/>
    <col min="1265" max="1265" width="9.5703125" style="1" customWidth="1"/>
    <col min="1266" max="1266" width="9.85546875" style="1" customWidth="1"/>
    <col min="1267" max="1267" width="49.140625" style="1" customWidth="1"/>
    <col min="1268" max="1269" width="21.7109375" style="1" customWidth="1"/>
    <col min="1270" max="1270" width="32.85546875" style="1" customWidth="1"/>
    <col min="1271" max="1271" width="25.5703125" style="1" customWidth="1"/>
    <col min="1272" max="1272" width="26.5703125" style="1" customWidth="1"/>
    <col min="1273" max="1273" width="16" style="1" customWidth="1"/>
    <col min="1274" max="1274" width="12.7109375" style="1" customWidth="1"/>
    <col min="1275" max="1275" width="11.140625" style="1" customWidth="1"/>
    <col min="1276" max="1276" width="11.5703125" style="1" customWidth="1"/>
    <col min="1277" max="1277" width="11.28515625" style="1" customWidth="1"/>
    <col min="1278" max="1278" width="29" style="1" customWidth="1"/>
    <col min="1279" max="1279" width="12.42578125" style="1" customWidth="1"/>
    <col min="1280" max="1280" width="12.85546875" style="1" customWidth="1"/>
    <col min="1281" max="1281" width="11.28515625" style="1" customWidth="1"/>
    <col min="1282" max="1282" width="14.42578125" style="1" customWidth="1"/>
    <col min="1283" max="1283" width="10.140625" style="1" customWidth="1"/>
    <col min="1284" max="1284" width="10.5703125" style="1" customWidth="1"/>
    <col min="1285" max="1285" width="9.85546875" style="1" customWidth="1"/>
    <col min="1286" max="1286" width="50.28515625" style="1" customWidth="1"/>
    <col min="1287" max="1520" width="11.42578125" style="1"/>
    <col min="1521" max="1521" width="9.5703125" style="1" customWidth="1"/>
    <col min="1522" max="1522" width="9.85546875" style="1" customWidth="1"/>
    <col min="1523" max="1523" width="49.140625" style="1" customWidth="1"/>
    <col min="1524" max="1525" width="21.7109375" style="1" customWidth="1"/>
    <col min="1526" max="1526" width="32.85546875" style="1" customWidth="1"/>
    <col min="1527" max="1527" width="25.5703125" style="1" customWidth="1"/>
    <col min="1528" max="1528" width="26.5703125" style="1" customWidth="1"/>
    <col min="1529" max="1529" width="16" style="1" customWidth="1"/>
    <col min="1530" max="1530" width="12.7109375" style="1" customWidth="1"/>
    <col min="1531" max="1531" width="11.140625" style="1" customWidth="1"/>
    <col min="1532" max="1532" width="11.5703125" style="1" customWidth="1"/>
    <col min="1533" max="1533" width="11.28515625" style="1" customWidth="1"/>
    <col min="1534" max="1534" width="29" style="1" customWidth="1"/>
    <col min="1535" max="1535" width="12.42578125" style="1" customWidth="1"/>
    <col min="1536" max="1536" width="12.85546875" style="1" customWidth="1"/>
    <col min="1537" max="1537" width="11.28515625" style="1" customWidth="1"/>
    <col min="1538" max="1538" width="14.42578125" style="1" customWidth="1"/>
    <col min="1539" max="1539" width="10.140625" style="1" customWidth="1"/>
    <col min="1540" max="1540" width="10.5703125" style="1" customWidth="1"/>
    <col min="1541" max="1541" width="9.85546875" style="1" customWidth="1"/>
    <col min="1542" max="1542" width="50.28515625" style="1" customWidth="1"/>
    <col min="1543" max="1776" width="11.42578125" style="1"/>
    <col min="1777" max="1777" width="9.5703125" style="1" customWidth="1"/>
    <col min="1778" max="1778" width="9.85546875" style="1" customWidth="1"/>
    <col min="1779" max="1779" width="49.140625" style="1" customWidth="1"/>
    <col min="1780" max="1781" width="21.7109375" style="1" customWidth="1"/>
    <col min="1782" max="1782" width="32.85546875" style="1" customWidth="1"/>
    <col min="1783" max="1783" width="25.5703125" style="1" customWidth="1"/>
    <col min="1784" max="1784" width="26.5703125" style="1" customWidth="1"/>
    <col min="1785" max="1785" width="16" style="1" customWidth="1"/>
    <col min="1786" max="1786" width="12.7109375" style="1" customWidth="1"/>
    <col min="1787" max="1787" width="11.140625" style="1" customWidth="1"/>
    <col min="1788" max="1788" width="11.5703125" style="1" customWidth="1"/>
    <col min="1789" max="1789" width="11.28515625" style="1" customWidth="1"/>
    <col min="1790" max="1790" width="29" style="1" customWidth="1"/>
    <col min="1791" max="1791" width="12.42578125" style="1" customWidth="1"/>
    <col min="1792" max="1792" width="12.85546875" style="1" customWidth="1"/>
    <col min="1793" max="1793" width="11.28515625" style="1" customWidth="1"/>
    <col min="1794" max="1794" width="14.42578125" style="1" customWidth="1"/>
    <col min="1795" max="1795" width="10.140625" style="1" customWidth="1"/>
    <col min="1796" max="1796" width="10.5703125" style="1" customWidth="1"/>
    <col min="1797" max="1797" width="9.85546875" style="1" customWidth="1"/>
    <col min="1798" max="1798" width="50.28515625" style="1" customWidth="1"/>
    <col min="1799" max="2032" width="11.42578125" style="1"/>
    <col min="2033" max="2033" width="9.5703125" style="1" customWidth="1"/>
    <col min="2034" max="2034" width="9.85546875" style="1" customWidth="1"/>
    <col min="2035" max="2035" width="49.140625" style="1" customWidth="1"/>
    <col min="2036" max="2037" width="21.7109375" style="1" customWidth="1"/>
    <col min="2038" max="2038" width="32.85546875" style="1" customWidth="1"/>
    <col min="2039" max="2039" width="25.5703125" style="1" customWidth="1"/>
    <col min="2040" max="2040" width="26.5703125" style="1" customWidth="1"/>
    <col min="2041" max="2041" width="16" style="1" customWidth="1"/>
    <col min="2042" max="2042" width="12.7109375" style="1" customWidth="1"/>
    <col min="2043" max="2043" width="11.140625" style="1" customWidth="1"/>
    <col min="2044" max="2044" width="11.5703125" style="1" customWidth="1"/>
    <col min="2045" max="2045" width="11.28515625" style="1" customWidth="1"/>
    <col min="2046" max="2046" width="29" style="1" customWidth="1"/>
    <col min="2047" max="2047" width="12.42578125" style="1" customWidth="1"/>
    <col min="2048" max="2048" width="12.85546875" style="1" customWidth="1"/>
    <col min="2049" max="2049" width="11.28515625" style="1" customWidth="1"/>
    <col min="2050" max="2050" width="14.42578125" style="1" customWidth="1"/>
    <col min="2051" max="2051" width="10.140625" style="1" customWidth="1"/>
    <col min="2052" max="2052" width="10.5703125" style="1" customWidth="1"/>
    <col min="2053" max="2053" width="9.85546875" style="1" customWidth="1"/>
    <col min="2054" max="2054" width="50.28515625" style="1" customWidth="1"/>
    <col min="2055" max="2288" width="11.42578125" style="1"/>
    <col min="2289" max="2289" width="9.5703125" style="1" customWidth="1"/>
    <col min="2290" max="2290" width="9.85546875" style="1" customWidth="1"/>
    <col min="2291" max="2291" width="49.140625" style="1" customWidth="1"/>
    <col min="2292" max="2293" width="21.7109375" style="1" customWidth="1"/>
    <col min="2294" max="2294" width="32.85546875" style="1" customWidth="1"/>
    <col min="2295" max="2295" width="25.5703125" style="1" customWidth="1"/>
    <col min="2296" max="2296" width="26.5703125" style="1" customWidth="1"/>
    <col min="2297" max="2297" width="16" style="1" customWidth="1"/>
    <col min="2298" max="2298" width="12.7109375" style="1" customWidth="1"/>
    <col min="2299" max="2299" width="11.140625" style="1" customWidth="1"/>
    <col min="2300" max="2300" width="11.5703125" style="1" customWidth="1"/>
    <col min="2301" max="2301" width="11.28515625" style="1" customWidth="1"/>
    <col min="2302" max="2302" width="29" style="1" customWidth="1"/>
    <col min="2303" max="2303" width="12.42578125" style="1" customWidth="1"/>
    <col min="2304" max="2304" width="12.85546875" style="1" customWidth="1"/>
    <col min="2305" max="2305" width="11.28515625" style="1" customWidth="1"/>
    <col min="2306" max="2306" width="14.42578125" style="1" customWidth="1"/>
    <col min="2307" max="2307" width="10.140625" style="1" customWidth="1"/>
    <col min="2308" max="2308" width="10.5703125" style="1" customWidth="1"/>
    <col min="2309" max="2309" width="9.85546875" style="1" customWidth="1"/>
    <col min="2310" max="2310" width="50.28515625" style="1" customWidth="1"/>
    <col min="2311" max="2544" width="11.42578125" style="1"/>
    <col min="2545" max="2545" width="9.5703125" style="1" customWidth="1"/>
    <col min="2546" max="2546" width="9.85546875" style="1" customWidth="1"/>
    <col min="2547" max="2547" width="49.140625" style="1" customWidth="1"/>
    <col min="2548" max="2549" width="21.7109375" style="1" customWidth="1"/>
    <col min="2550" max="2550" width="32.85546875" style="1" customWidth="1"/>
    <col min="2551" max="2551" width="25.5703125" style="1" customWidth="1"/>
    <col min="2552" max="2552" width="26.5703125" style="1" customWidth="1"/>
    <col min="2553" max="2553" width="16" style="1" customWidth="1"/>
    <col min="2554" max="2554" width="12.7109375" style="1" customWidth="1"/>
    <col min="2555" max="2555" width="11.140625" style="1" customWidth="1"/>
    <col min="2556" max="2556" width="11.5703125" style="1" customWidth="1"/>
    <col min="2557" max="2557" width="11.28515625" style="1" customWidth="1"/>
    <col min="2558" max="2558" width="29" style="1" customWidth="1"/>
    <col min="2559" max="2559" width="12.42578125" style="1" customWidth="1"/>
    <col min="2560" max="2560" width="12.85546875" style="1" customWidth="1"/>
    <col min="2561" max="2561" width="11.28515625" style="1" customWidth="1"/>
    <col min="2562" max="2562" width="14.42578125" style="1" customWidth="1"/>
    <col min="2563" max="2563" width="10.140625" style="1" customWidth="1"/>
    <col min="2564" max="2564" width="10.5703125" style="1" customWidth="1"/>
    <col min="2565" max="2565" width="9.85546875" style="1" customWidth="1"/>
    <col min="2566" max="2566" width="50.28515625" style="1" customWidth="1"/>
    <col min="2567" max="2800" width="11.42578125" style="1"/>
    <col min="2801" max="2801" width="9.5703125" style="1" customWidth="1"/>
    <col min="2802" max="2802" width="9.85546875" style="1" customWidth="1"/>
    <col min="2803" max="2803" width="49.140625" style="1" customWidth="1"/>
    <col min="2804" max="2805" width="21.7109375" style="1" customWidth="1"/>
    <col min="2806" max="2806" width="32.85546875" style="1" customWidth="1"/>
    <col min="2807" max="2807" width="25.5703125" style="1" customWidth="1"/>
    <col min="2808" max="2808" width="26.5703125" style="1" customWidth="1"/>
    <col min="2809" max="2809" width="16" style="1" customWidth="1"/>
    <col min="2810" max="2810" width="12.7109375" style="1" customWidth="1"/>
    <col min="2811" max="2811" width="11.140625" style="1" customWidth="1"/>
    <col min="2812" max="2812" width="11.5703125" style="1" customWidth="1"/>
    <col min="2813" max="2813" width="11.28515625" style="1" customWidth="1"/>
    <col min="2814" max="2814" width="29" style="1" customWidth="1"/>
    <col min="2815" max="2815" width="12.42578125" style="1" customWidth="1"/>
    <col min="2816" max="2816" width="12.85546875" style="1" customWidth="1"/>
    <col min="2817" max="2817" width="11.28515625" style="1" customWidth="1"/>
    <col min="2818" max="2818" width="14.42578125" style="1" customWidth="1"/>
    <col min="2819" max="2819" width="10.140625" style="1" customWidth="1"/>
    <col min="2820" max="2820" width="10.5703125" style="1" customWidth="1"/>
    <col min="2821" max="2821" width="9.85546875" style="1" customWidth="1"/>
    <col min="2822" max="2822" width="50.28515625" style="1" customWidth="1"/>
    <col min="2823" max="3056" width="11.42578125" style="1"/>
    <col min="3057" max="3057" width="9.5703125" style="1" customWidth="1"/>
    <col min="3058" max="3058" width="9.85546875" style="1" customWidth="1"/>
    <col min="3059" max="3059" width="49.140625" style="1" customWidth="1"/>
    <col min="3060" max="3061" width="21.7109375" style="1" customWidth="1"/>
    <col min="3062" max="3062" width="32.85546875" style="1" customWidth="1"/>
    <col min="3063" max="3063" width="25.5703125" style="1" customWidth="1"/>
    <col min="3064" max="3064" width="26.5703125" style="1" customWidth="1"/>
    <col min="3065" max="3065" width="16" style="1" customWidth="1"/>
    <col min="3066" max="3066" width="12.7109375" style="1" customWidth="1"/>
    <col min="3067" max="3067" width="11.140625" style="1" customWidth="1"/>
    <col min="3068" max="3068" width="11.5703125" style="1" customWidth="1"/>
    <col min="3069" max="3069" width="11.28515625" style="1" customWidth="1"/>
    <col min="3070" max="3070" width="29" style="1" customWidth="1"/>
    <col min="3071" max="3071" width="12.42578125" style="1" customWidth="1"/>
    <col min="3072" max="3072" width="12.85546875" style="1" customWidth="1"/>
    <col min="3073" max="3073" width="11.28515625" style="1" customWidth="1"/>
    <col min="3074" max="3074" width="14.42578125" style="1" customWidth="1"/>
    <col min="3075" max="3075" width="10.140625" style="1" customWidth="1"/>
    <col min="3076" max="3076" width="10.5703125" style="1" customWidth="1"/>
    <col min="3077" max="3077" width="9.85546875" style="1" customWidth="1"/>
    <col min="3078" max="3078" width="50.28515625" style="1" customWidth="1"/>
    <col min="3079" max="3312" width="11.42578125" style="1"/>
    <col min="3313" max="3313" width="9.5703125" style="1" customWidth="1"/>
    <col min="3314" max="3314" width="9.85546875" style="1" customWidth="1"/>
    <col min="3315" max="3315" width="49.140625" style="1" customWidth="1"/>
    <col min="3316" max="3317" width="21.7109375" style="1" customWidth="1"/>
    <col min="3318" max="3318" width="32.85546875" style="1" customWidth="1"/>
    <col min="3319" max="3319" width="25.5703125" style="1" customWidth="1"/>
    <col min="3320" max="3320" width="26.5703125" style="1" customWidth="1"/>
    <col min="3321" max="3321" width="16" style="1" customWidth="1"/>
    <col min="3322" max="3322" width="12.7109375" style="1" customWidth="1"/>
    <col min="3323" max="3323" width="11.140625" style="1" customWidth="1"/>
    <col min="3324" max="3324" width="11.5703125" style="1" customWidth="1"/>
    <col min="3325" max="3325" width="11.28515625" style="1" customWidth="1"/>
    <col min="3326" max="3326" width="29" style="1" customWidth="1"/>
    <col min="3327" max="3327" width="12.42578125" style="1" customWidth="1"/>
    <col min="3328" max="3328" width="12.85546875" style="1" customWidth="1"/>
    <col min="3329" max="3329" width="11.28515625" style="1" customWidth="1"/>
    <col min="3330" max="3330" width="14.42578125" style="1" customWidth="1"/>
    <col min="3331" max="3331" width="10.140625" style="1" customWidth="1"/>
    <col min="3332" max="3332" width="10.5703125" style="1" customWidth="1"/>
    <col min="3333" max="3333" width="9.85546875" style="1" customWidth="1"/>
    <col min="3334" max="3334" width="50.28515625" style="1" customWidth="1"/>
    <col min="3335" max="3568" width="11.42578125" style="1"/>
    <col min="3569" max="3569" width="9.5703125" style="1" customWidth="1"/>
    <col min="3570" max="3570" width="9.85546875" style="1" customWidth="1"/>
    <col min="3571" max="3571" width="49.140625" style="1" customWidth="1"/>
    <col min="3572" max="3573" width="21.7109375" style="1" customWidth="1"/>
    <col min="3574" max="3574" width="32.85546875" style="1" customWidth="1"/>
    <col min="3575" max="3575" width="25.5703125" style="1" customWidth="1"/>
    <col min="3576" max="3576" width="26.5703125" style="1" customWidth="1"/>
    <col min="3577" max="3577" width="16" style="1" customWidth="1"/>
    <col min="3578" max="3578" width="12.7109375" style="1" customWidth="1"/>
    <col min="3579" max="3579" width="11.140625" style="1" customWidth="1"/>
    <col min="3580" max="3580" width="11.5703125" style="1" customWidth="1"/>
    <col min="3581" max="3581" width="11.28515625" style="1" customWidth="1"/>
    <col min="3582" max="3582" width="29" style="1" customWidth="1"/>
    <col min="3583" max="3583" width="12.42578125" style="1" customWidth="1"/>
    <col min="3584" max="3584" width="12.85546875" style="1" customWidth="1"/>
    <col min="3585" max="3585" width="11.28515625" style="1" customWidth="1"/>
    <col min="3586" max="3586" width="14.42578125" style="1" customWidth="1"/>
    <col min="3587" max="3587" width="10.140625" style="1" customWidth="1"/>
    <col min="3588" max="3588" width="10.5703125" style="1" customWidth="1"/>
    <col min="3589" max="3589" width="9.85546875" style="1" customWidth="1"/>
    <col min="3590" max="3590" width="50.28515625" style="1" customWidth="1"/>
    <col min="3591" max="3824" width="11.42578125" style="1"/>
    <col min="3825" max="3825" width="9.5703125" style="1" customWidth="1"/>
    <col min="3826" max="3826" width="9.85546875" style="1" customWidth="1"/>
    <col min="3827" max="3827" width="49.140625" style="1" customWidth="1"/>
    <col min="3828" max="3829" width="21.7109375" style="1" customWidth="1"/>
    <col min="3830" max="3830" width="32.85546875" style="1" customWidth="1"/>
    <col min="3831" max="3831" width="25.5703125" style="1" customWidth="1"/>
    <col min="3832" max="3832" width="26.5703125" style="1" customWidth="1"/>
    <col min="3833" max="3833" width="16" style="1" customWidth="1"/>
    <col min="3834" max="3834" width="12.7109375" style="1" customWidth="1"/>
    <col min="3835" max="3835" width="11.140625" style="1" customWidth="1"/>
    <col min="3836" max="3836" width="11.5703125" style="1" customWidth="1"/>
    <col min="3837" max="3837" width="11.28515625" style="1" customWidth="1"/>
    <col min="3838" max="3838" width="29" style="1" customWidth="1"/>
    <col min="3839" max="3839" width="12.42578125" style="1" customWidth="1"/>
    <col min="3840" max="3840" width="12.85546875" style="1" customWidth="1"/>
    <col min="3841" max="3841" width="11.28515625" style="1" customWidth="1"/>
    <col min="3842" max="3842" width="14.42578125" style="1" customWidth="1"/>
    <col min="3843" max="3843" width="10.140625" style="1" customWidth="1"/>
    <col min="3844" max="3844" width="10.5703125" style="1" customWidth="1"/>
    <col min="3845" max="3845" width="9.85546875" style="1" customWidth="1"/>
    <col min="3846" max="3846" width="50.28515625" style="1" customWidth="1"/>
    <col min="3847" max="4080" width="11.42578125" style="1"/>
    <col min="4081" max="4081" width="9.5703125" style="1" customWidth="1"/>
    <col min="4082" max="4082" width="9.85546875" style="1" customWidth="1"/>
    <col min="4083" max="4083" width="49.140625" style="1" customWidth="1"/>
    <col min="4084" max="4085" width="21.7109375" style="1" customWidth="1"/>
    <col min="4086" max="4086" width="32.85546875" style="1" customWidth="1"/>
    <col min="4087" max="4087" width="25.5703125" style="1" customWidth="1"/>
    <col min="4088" max="4088" width="26.5703125" style="1" customWidth="1"/>
    <col min="4089" max="4089" width="16" style="1" customWidth="1"/>
    <col min="4090" max="4090" width="12.7109375" style="1" customWidth="1"/>
    <col min="4091" max="4091" width="11.140625" style="1" customWidth="1"/>
    <col min="4092" max="4092" width="11.5703125" style="1" customWidth="1"/>
    <col min="4093" max="4093" width="11.28515625" style="1" customWidth="1"/>
    <col min="4094" max="4094" width="29" style="1" customWidth="1"/>
    <col min="4095" max="4095" width="12.42578125" style="1" customWidth="1"/>
    <col min="4096" max="4096" width="12.85546875" style="1" customWidth="1"/>
    <col min="4097" max="4097" width="11.28515625" style="1" customWidth="1"/>
    <col min="4098" max="4098" width="14.42578125" style="1" customWidth="1"/>
    <col min="4099" max="4099" width="10.140625" style="1" customWidth="1"/>
    <col min="4100" max="4100" width="10.5703125" style="1" customWidth="1"/>
    <col min="4101" max="4101" width="9.85546875" style="1" customWidth="1"/>
    <col min="4102" max="4102" width="50.28515625" style="1" customWidth="1"/>
    <col min="4103" max="4336" width="11.42578125" style="1"/>
    <col min="4337" max="4337" width="9.5703125" style="1" customWidth="1"/>
    <col min="4338" max="4338" width="9.85546875" style="1" customWidth="1"/>
    <col min="4339" max="4339" width="49.140625" style="1" customWidth="1"/>
    <col min="4340" max="4341" width="21.7109375" style="1" customWidth="1"/>
    <col min="4342" max="4342" width="32.85546875" style="1" customWidth="1"/>
    <col min="4343" max="4343" width="25.5703125" style="1" customWidth="1"/>
    <col min="4344" max="4344" width="26.5703125" style="1" customWidth="1"/>
    <col min="4345" max="4345" width="16" style="1" customWidth="1"/>
    <col min="4346" max="4346" width="12.7109375" style="1" customWidth="1"/>
    <col min="4347" max="4347" width="11.140625" style="1" customWidth="1"/>
    <col min="4348" max="4348" width="11.5703125" style="1" customWidth="1"/>
    <col min="4349" max="4349" width="11.28515625" style="1" customWidth="1"/>
    <col min="4350" max="4350" width="29" style="1" customWidth="1"/>
    <col min="4351" max="4351" width="12.42578125" style="1" customWidth="1"/>
    <col min="4352" max="4352" width="12.85546875" style="1" customWidth="1"/>
    <col min="4353" max="4353" width="11.28515625" style="1" customWidth="1"/>
    <col min="4354" max="4354" width="14.42578125" style="1" customWidth="1"/>
    <col min="4355" max="4355" width="10.140625" style="1" customWidth="1"/>
    <col min="4356" max="4356" width="10.5703125" style="1" customWidth="1"/>
    <col min="4357" max="4357" width="9.85546875" style="1" customWidth="1"/>
    <col min="4358" max="4358" width="50.28515625" style="1" customWidth="1"/>
    <col min="4359" max="4592" width="11.42578125" style="1"/>
    <col min="4593" max="4593" width="9.5703125" style="1" customWidth="1"/>
    <col min="4594" max="4594" width="9.85546875" style="1" customWidth="1"/>
    <col min="4595" max="4595" width="49.140625" style="1" customWidth="1"/>
    <col min="4596" max="4597" width="21.7109375" style="1" customWidth="1"/>
    <col min="4598" max="4598" width="32.85546875" style="1" customWidth="1"/>
    <col min="4599" max="4599" width="25.5703125" style="1" customWidth="1"/>
    <col min="4600" max="4600" width="26.5703125" style="1" customWidth="1"/>
    <col min="4601" max="4601" width="16" style="1" customWidth="1"/>
    <col min="4602" max="4602" width="12.7109375" style="1" customWidth="1"/>
    <col min="4603" max="4603" width="11.140625" style="1" customWidth="1"/>
    <col min="4604" max="4604" width="11.5703125" style="1" customWidth="1"/>
    <col min="4605" max="4605" width="11.28515625" style="1" customWidth="1"/>
    <col min="4606" max="4606" width="29" style="1" customWidth="1"/>
    <col min="4607" max="4607" width="12.42578125" style="1" customWidth="1"/>
    <col min="4608" max="4608" width="12.85546875" style="1" customWidth="1"/>
    <col min="4609" max="4609" width="11.28515625" style="1" customWidth="1"/>
    <col min="4610" max="4610" width="14.42578125" style="1" customWidth="1"/>
    <col min="4611" max="4611" width="10.140625" style="1" customWidth="1"/>
    <col min="4612" max="4612" width="10.5703125" style="1" customWidth="1"/>
    <col min="4613" max="4613" width="9.85546875" style="1" customWidth="1"/>
    <col min="4614" max="4614" width="50.28515625" style="1" customWidth="1"/>
    <col min="4615" max="4848" width="11.42578125" style="1"/>
    <col min="4849" max="4849" width="9.5703125" style="1" customWidth="1"/>
    <col min="4850" max="4850" width="9.85546875" style="1" customWidth="1"/>
    <col min="4851" max="4851" width="49.140625" style="1" customWidth="1"/>
    <col min="4852" max="4853" width="21.7109375" style="1" customWidth="1"/>
    <col min="4854" max="4854" width="32.85546875" style="1" customWidth="1"/>
    <col min="4855" max="4855" width="25.5703125" style="1" customWidth="1"/>
    <col min="4856" max="4856" width="26.5703125" style="1" customWidth="1"/>
    <col min="4857" max="4857" width="16" style="1" customWidth="1"/>
    <col min="4858" max="4858" width="12.7109375" style="1" customWidth="1"/>
    <col min="4859" max="4859" width="11.140625" style="1" customWidth="1"/>
    <col min="4860" max="4860" width="11.5703125" style="1" customWidth="1"/>
    <col min="4861" max="4861" width="11.28515625" style="1" customWidth="1"/>
    <col min="4862" max="4862" width="29" style="1" customWidth="1"/>
    <col min="4863" max="4863" width="12.42578125" style="1" customWidth="1"/>
    <col min="4864" max="4864" width="12.85546875" style="1" customWidth="1"/>
    <col min="4865" max="4865" width="11.28515625" style="1" customWidth="1"/>
    <col min="4866" max="4866" width="14.42578125" style="1" customWidth="1"/>
    <col min="4867" max="4867" width="10.140625" style="1" customWidth="1"/>
    <col min="4868" max="4868" width="10.5703125" style="1" customWidth="1"/>
    <col min="4869" max="4869" width="9.85546875" style="1" customWidth="1"/>
    <col min="4870" max="4870" width="50.28515625" style="1" customWidth="1"/>
    <col min="4871" max="5104" width="11.42578125" style="1"/>
    <col min="5105" max="5105" width="9.5703125" style="1" customWidth="1"/>
    <col min="5106" max="5106" width="9.85546875" style="1" customWidth="1"/>
    <col min="5107" max="5107" width="49.140625" style="1" customWidth="1"/>
    <col min="5108" max="5109" width="21.7109375" style="1" customWidth="1"/>
    <col min="5110" max="5110" width="32.85546875" style="1" customWidth="1"/>
    <col min="5111" max="5111" width="25.5703125" style="1" customWidth="1"/>
    <col min="5112" max="5112" width="26.5703125" style="1" customWidth="1"/>
    <col min="5113" max="5113" width="16" style="1" customWidth="1"/>
    <col min="5114" max="5114" width="12.7109375" style="1" customWidth="1"/>
    <col min="5115" max="5115" width="11.140625" style="1" customWidth="1"/>
    <col min="5116" max="5116" width="11.5703125" style="1" customWidth="1"/>
    <col min="5117" max="5117" width="11.28515625" style="1" customWidth="1"/>
    <col min="5118" max="5118" width="29" style="1" customWidth="1"/>
    <col min="5119" max="5119" width="12.42578125" style="1" customWidth="1"/>
    <col min="5120" max="5120" width="12.85546875" style="1" customWidth="1"/>
    <col min="5121" max="5121" width="11.28515625" style="1" customWidth="1"/>
    <col min="5122" max="5122" width="14.42578125" style="1" customWidth="1"/>
    <col min="5123" max="5123" width="10.140625" style="1" customWidth="1"/>
    <col min="5124" max="5124" width="10.5703125" style="1" customWidth="1"/>
    <col min="5125" max="5125" width="9.85546875" style="1" customWidth="1"/>
    <col min="5126" max="5126" width="50.28515625" style="1" customWidth="1"/>
    <col min="5127" max="5360" width="11.42578125" style="1"/>
    <col min="5361" max="5361" width="9.5703125" style="1" customWidth="1"/>
    <col min="5362" max="5362" width="9.85546875" style="1" customWidth="1"/>
    <col min="5363" max="5363" width="49.140625" style="1" customWidth="1"/>
    <col min="5364" max="5365" width="21.7109375" style="1" customWidth="1"/>
    <col min="5366" max="5366" width="32.85546875" style="1" customWidth="1"/>
    <col min="5367" max="5367" width="25.5703125" style="1" customWidth="1"/>
    <col min="5368" max="5368" width="26.5703125" style="1" customWidth="1"/>
    <col min="5369" max="5369" width="16" style="1" customWidth="1"/>
    <col min="5370" max="5370" width="12.7109375" style="1" customWidth="1"/>
    <col min="5371" max="5371" width="11.140625" style="1" customWidth="1"/>
    <col min="5372" max="5372" width="11.5703125" style="1" customWidth="1"/>
    <col min="5373" max="5373" width="11.28515625" style="1" customWidth="1"/>
    <col min="5374" max="5374" width="29" style="1" customWidth="1"/>
    <col min="5375" max="5375" width="12.42578125" style="1" customWidth="1"/>
    <col min="5376" max="5376" width="12.85546875" style="1" customWidth="1"/>
    <col min="5377" max="5377" width="11.28515625" style="1" customWidth="1"/>
    <col min="5378" max="5378" width="14.42578125" style="1" customWidth="1"/>
    <col min="5379" max="5379" width="10.140625" style="1" customWidth="1"/>
    <col min="5380" max="5380" width="10.5703125" style="1" customWidth="1"/>
    <col min="5381" max="5381" width="9.85546875" style="1" customWidth="1"/>
    <col min="5382" max="5382" width="50.28515625" style="1" customWidth="1"/>
    <col min="5383" max="5616" width="11.42578125" style="1"/>
    <col min="5617" max="5617" width="9.5703125" style="1" customWidth="1"/>
    <col min="5618" max="5618" width="9.85546875" style="1" customWidth="1"/>
    <col min="5619" max="5619" width="49.140625" style="1" customWidth="1"/>
    <col min="5620" max="5621" width="21.7109375" style="1" customWidth="1"/>
    <col min="5622" max="5622" width="32.85546875" style="1" customWidth="1"/>
    <col min="5623" max="5623" width="25.5703125" style="1" customWidth="1"/>
    <col min="5624" max="5624" width="26.5703125" style="1" customWidth="1"/>
    <col min="5625" max="5625" width="16" style="1" customWidth="1"/>
    <col min="5626" max="5626" width="12.7109375" style="1" customWidth="1"/>
    <col min="5627" max="5627" width="11.140625" style="1" customWidth="1"/>
    <col min="5628" max="5628" width="11.5703125" style="1" customWidth="1"/>
    <col min="5629" max="5629" width="11.28515625" style="1" customWidth="1"/>
    <col min="5630" max="5630" width="29" style="1" customWidth="1"/>
    <col min="5631" max="5631" width="12.42578125" style="1" customWidth="1"/>
    <col min="5632" max="5632" width="12.85546875" style="1" customWidth="1"/>
    <col min="5633" max="5633" width="11.28515625" style="1" customWidth="1"/>
    <col min="5634" max="5634" width="14.42578125" style="1" customWidth="1"/>
    <col min="5635" max="5635" width="10.140625" style="1" customWidth="1"/>
    <col min="5636" max="5636" width="10.5703125" style="1" customWidth="1"/>
    <col min="5637" max="5637" width="9.85546875" style="1" customWidth="1"/>
    <col min="5638" max="5638" width="50.28515625" style="1" customWidth="1"/>
    <col min="5639" max="5872" width="11.42578125" style="1"/>
    <col min="5873" max="5873" width="9.5703125" style="1" customWidth="1"/>
    <col min="5874" max="5874" width="9.85546875" style="1" customWidth="1"/>
    <col min="5875" max="5875" width="49.140625" style="1" customWidth="1"/>
    <col min="5876" max="5877" width="21.7109375" style="1" customWidth="1"/>
    <col min="5878" max="5878" width="32.85546875" style="1" customWidth="1"/>
    <col min="5879" max="5879" width="25.5703125" style="1" customWidth="1"/>
    <col min="5880" max="5880" width="26.5703125" style="1" customWidth="1"/>
    <col min="5881" max="5881" width="16" style="1" customWidth="1"/>
    <col min="5882" max="5882" width="12.7109375" style="1" customWidth="1"/>
    <col min="5883" max="5883" width="11.140625" style="1" customWidth="1"/>
    <col min="5884" max="5884" width="11.5703125" style="1" customWidth="1"/>
    <col min="5885" max="5885" width="11.28515625" style="1" customWidth="1"/>
    <col min="5886" max="5886" width="29" style="1" customWidth="1"/>
    <col min="5887" max="5887" width="12.42578125" style="1" customWidth="1"/>
    <col min="5888" max="5888" width="12.85546875" style="1" customWidth="1"/>
    <col min="5889" max="5889" width="11.28515625" style="1" customWidth="1"/>
    <col min="5890" max="5890" width="14.42578125" style="1" customWidth="1"/>
    <col min="5891" max="5891" width="10.140625" style="1" customWidth="1"/>
    <col min="5892" max="5892" width="10.5703125" style="1" customWidth="1"/>
    <col min="5893" max="5893" width="9.85546875" style="1" customWidth="1"/>
    <col min="5894" max="5894" width="50.28515625" style="1" customWidth="1"/>
    <col min="5895" max="6128" width="11.42578125" style="1"/>
    <col min="6129" max="6129" width="9.5703125" style="1" customWidth="1"/>
    <col min="6130" max="6130" width="9.85546875" style="1" customWidth="1"/>
    <col min="6131" max="6131" width="49.140625" style="1" customWidth="1"/>
    <col min="6132" max="6133" width="21.7109375" style="1" customWidth="1"/>
    <col min="6134" max="6134" width="32.85546875" style="1" customWidth="1"/>
    <col min="6135" max="6135" width="25.5703125" style="1" customWidth="1"/>
    <col min="6136" max="6136" width="26.5703125" style="1" customWidth="1"/>
    <col min="6137" max="6137" width="16" style="1" customWidth="1"/>
    <col min="6138" max="6138" width="12.7109375" style="1" customWidth="1"/>
    <col min="6139" max="6139" width="11.140625" style="1" customWidth="1"/>
    <col min="6140" max="6140" width="11.5703125" style="1" customWidth="1"/>
    <col min="6141" max="6141" width="11.28515625" style="1" customWidth="1"/>
    <col min="6142" max="6142" width="29" style="1" customWidth="1"/>
    <col min="6143" max="6143" width="12.42578125" style="1" customWidth="1"/>
    <col min="6144" max="6144" width="12.85546875" style="1" customWidth="1"/>
    <col min="6145" max="6145" width="11.28515625" style="1" customWidth="1"/>
    <col min="6146" max="6146" width="14.42578125" style="1" customWidth="1"/>
    <col min="6147" max="6147" width="10.140625" style="1" customWidth="1"/>
    <col min="6148" max="6148" width="10.5703125" style="1" customWidth="1"/>
    <col min="6149" max="6149" width="9.85546875" style="1" customWidth="1"/>
    <col min="6150" max="6150" width="50.28515625" style="1" customWidth="1"/>
    <col min="6151" max="6384" width="11.42578125" style="1"/>
    <col min="6385" max="6385" width="9.5703125" style="1" customWidth="1"/>
    <col min="6386" max="6386" width="9.85546875" style="1" customWidth="1"/>
    <col min="6387" max="6387" width="49.140625" style="1" customWidth="1"/>
    <col min="6388" max="6389" width="21.7109375" style="1" customWidth="1"/>
    <col min="6390" max="6390" width="32.85546875" style="1" customWidth="1"/>
    <col min="6391" max="6391" width="25.5703125" style="1" customWidth="1"/>
    <col min="6392" max="6392" width="26.5703125" style="1" customWidth="1"/>
    <col min="6393" max="6393" width="16" style="1" customWidth="1"/>
    <col min="6394" max="6394" width="12.7109375" style="1" customWidth="1"/>
    <col min="6395" max="6395" width="11.140625" style="1" customWidth="1"/>
    <col min="6396" max="6396" width="11.5703125" style="1" customWidth="1"/>
    <col min="6397" max="6397" width="11.28515625" style="1" customWidth="1"/>
    <col min="6398" max="6398" width="29" style="1" customWidth="1"/>
    <col min="6399" max="6399" width="12.42578125" style="1" customWidth="1"/>
    <col min="6400" max="6400" width="12.85546875" style="1" customWidth="1"/>
    <col min="6401" max="6401" width="11.28515625" style="1" customWidth="1"/>
    <col min="6402" max="6402" width="14.42578125" style="1" customWidth="1"/>
    <col min="6403" max="6403" width="10.140625" style="1" customWidth="1"/>
    <col min="6404" max="6404" width="10.5703125" style="1" customWidth="1"/>
    <col min="6405" max="6405" width="9.85546875" style="1" customWidth="1"/>
    <col min="6406" max="6406" width="50.28515625" style="1" customWidth="1"/>
    <col min="6407" max="6640" width="11.42578125" style="1"/>
    <col min="6641" max="6641" width="9.5703125" style="1" customWidth="1"/>
    <col min="6642" max="6642" width="9.85546875" style="1" customWidth="1"/>
    <col min="6643" max="6643" width="49.140625" style="1" customWidth="1"/>
    <col min="6644" max="6645" width="21.7109375" style="1" customWidth="1"/>
    <col min="6646" max="6646" width="32.85546875" style="1" customWidth="1"/>
    <col min="6647" max="6647" width="25.5703125" style="1" customWidth="1"/>
    <col min="6648" max="6648" width="26.5703125" style="1" customWidth="1"/>
    <col min="6649" max="6649" width="16" style="1" customWidth="1"/>
    <col min="6650" max="6650" width="12.7109375" style="1" customWidth="1"/>
    <col min="6651" max="6651" width="11.140625" style="1" customWidth="1"/>
    <col min="6652" max="6652" width="11.5703125" style="1" customWidth="1"/>
    <col min="6653" max="6653" width="11.28515625" style="1" customWidth="1"/>
    <col min="6654" max="6654" width="29" style="1" customWidth="1"/>
    <col min="6655" max="6655" width="12.42578125" style="1" customWidth="1"/>
    <col min="6656" max="6656" width="12.85546875" style="1" customWidth="1"/>
    <col min="6657" max="6657" width="11.28515625" style="1" customWidth="1"/>
    <col min="6658" max="6658" width="14.42578125" style="1" customWidth="1"/>
    <col min="6659" max="6659" width="10.140625" style="1" customWidth="1"/>
    <col min="6660" max="6660" width="10.5703125" style="1" customWidth="1"/>
    <col min="6661" max="6661" width="9.85546875" style="1" customWidth="1"/>
    <col min="6662" max="6662" width="50.28515625" style="1" customWidth="1"/>
    <col min="6663" max="6896" width="11.42578125" style="1"/>
    <col min="6897" max="6897" width="9.5703125" style="1" customWidth="1"/>
    <col min="6898" max="6898" width="9.85546875" style="1" customWidth="1"/>
    <col min="6899" max="6899" width="49.140625" style="1" customWidth="1"/>
    <col min="6900" max="6901" width="21.7109375" style="1" customWidth="1"/>
    <col min="6902" max="6902" width="32.85546875" style="1" customWidth="1"/>
    <col min="6903" max="6903" width="25.5703125" style="1" customWidth="1"/>
    <col min="6904" max="6904" width="26.5703125" style="1" customWidth="1"/>
    <col min="6905" max="6905" width="16" style="1" customWidth="1"/>
    <col min="6906" max="6906" width="12.7109375" style="1" customWidth="1"/>
    <col min="6907" max="6907" width="11.140625" style="1" customWidth="1"/>
    <col min="6908" max="6908" width="11.5703125" style="1" customWidth="1"/>
    <col min="6909" max="6909" width="11.28515625" style="1" customWidth="1"/>
    <col min="6910" max="6910" width="29" style="1" customWidth="1"/>
    <col min="6911" max="6911" width="12.42578125" style="1" customWidth="1"/>
    <col min="6912" max="6912" width="12.85546875" style="1" customWidth="1"/>
    <col min="6913" max="6913" width="11.28515625" style="1" customWidth="1"/>
    <col min="6914" max="6914" width="14.42578125" style="1" customWidth="1"/>
    <col min="6915" max="6915" width="10.140625" style="1" customWidth="1"/>
    <col min="6916" max="6916" width="10.5703125" style="1" customWidth="1"/>
    <col min="6917" max="6917" width="9.85546875" style="1" customWidth="1"/>
    <col min="6918" max="6918" width="50.28515625" style="1" customWidth="1"/>
    <col min="6919" max="7152" width="11.42578125" style="1"/>
    <col min="7153" max="7153" width="9.5703125" style="1" customWidth="1"/>
    <col min="7154" max="7154" width="9.85546875" style="1" customWidth="1"/>
    <col min="7155" max="7155" width="49.140625" style="1" customWidth="1"/>
    <col min="7156" max="7157" width="21.7109375" style="1" customWidth="1"/>
    <col min="7158" max="7158" width="32.85546875" style="1" customWidth="1"/>
    <col min="7159" max="7159" width="25.5703125" style="1" customWidth="1"/>
    <col min="7160" max="7160" width="26.5703125" style="1" customWidth="1"/>
    <col min="7161" max="7161" width="16" style="1" customWidth="1"/>
    <col min="7162" max="7162" width="12.7109375" style="1" customWidth="1"/>
    <col min="7163" max="7163" width="11.140625" style="1" customWidth="1"/>
    <col min="7164" max="7164" width="11.5703125" style="1" customWidth="1"/>
    <col min="7165" max="7165" width="11.28515625" style="1" customWidth="1"/>
    <col min="7166" max="7166" width="29" style="1" customWidth="1"/>
    <col min="7167" max="7167" width="12.42578125" style="1" customWidth="1"/>
    <col min="7168" max="7168" width="12.85546875" style="1" customWidth="1"/>
    <col min="7169" max="7169" width="11.28515625" style="1" customWidth="1"/>
    <col min="7170" max="7170" width="14.42578125" style="1" customWidth="1"/>
    <col min="7171" max="7171" width="10.140625" style="1" customWidth="1"/>
    <col min="7172" max="7172" width="10.5703125" style="1" customWidth="1"/>
    <col min="7173" max="7173" width="9.85546875" style="1" customWidth="1"/>
    <col min="7174" max="7174" width="50.28515625" style="1" customWidth="1"/>
    <col min="7175" max="7408" width="11.42578125" style="1"/>
    <col min="7409" max="7409" width="9.5703125" style="1" customWidth="1"/>
    <col min="7410" max="7410" width="9.85546875" style="1" customWidth="1"/>
    <col min="7411" max="7411" width="49.140625" style="1" customWidth="1"/>
    <col min="7412" max="7413" width="21.7109375" style="1" customWidth="1"/>
    <col min="7414" max="7414" width="32.85546875" style="1" customWidth="1"/>
    <col min="7415" max="7415" width="25.5703125" style="1" customWidth="1"/>
    <col min="7416" max="7416" width="26.5703125" style="1" customWidth="1"/>
    <col min="7417" max="7417" width="16" style="1" customWidth="1"/>
    <col min="7418" max="7418" width="12.7109375" style="1" customWidth="1"/>
    <col min="7419" max="7419" width="11.140625" style="1" customWidth="1"/>
    <col min="7420" max="7420" width="11.5703125" style="1" customWidth="1"/>
    <col min="7421" max="7421" width="11.28515625" style="1" customWidth="1"/>
    <col min="7422" max="7422" width="29" style="1" customWidth="1"/>
    <col min="7423" max="7423" width="12.42578125" style="1" customWidth="1"/>
    <col min="7424" max="7424" width="12.85546875" style="1" customWidth="1"/>
    <col min="7425" max="7425" width="11.28515625" style="1" customWidth="1"/>
    <col min="7426" max="7426" width="14.42578125" style="1" customWidth="1"/>
    <col min="7427" max="7427" width="10.140625" style="1" customWidth="1"/>
    <col min="7428" max="7428" width="10.5703125" style="1" customWidth="1"/>
    <col min="7429" max="7429" width="9.85546875" style="1" customWidth="1"/>
    <col min="7430" max="7430" width="50.28515625" style="1" customWidth="1"/>
    <col min="7431" max="7664" width="11.42578125" style="1"/>
    <col min="7665" max="7665" width="9.5703125" style="1" customWidth="1"/>
    <col min="7666" max="7666" width="9.85546875" style="1" customWidth="1"/>
    <col min="7667" max="7667" width="49.140625" style="1" customWidth="1"/>
    <col min="7668" max="7669" width="21.7109375" style="1" customWidth="1"/>
    <col min="7670" max="7670" width="32.85546875" style="1" customWidth="1"/>
    <col min="7671" max="7671" width="25.5703125" style="1" customWidth="1"/>
    <col min="7672" max="7672" width="26.5703125" style="1" customWidth="1"/>
    <col min="7673" max="7673" width="16" style="1" customWidth="1"/>
    <col min="7674" max="7674" width="12.7109375" style="1" customWidth="1"/>
    <col min="7675" max="7675" width="11.140625" style="1" customWidth="1"/>
    <col min="7676" max="7676" width="11.5703125" style="1" customWidth="1"/>
    <col min="7677" max="7677" width="11.28515625" style="1" customWidth="1"/>
    <col min="7678" max="7678" width="29" style="1" customWidth="1"/>
    <col min="7679" max="7679" width="12.42578125" style="1" customWidth="1"/>
    <col min="7680" max="7680" width="12.85546875" style="1" customWidth="1"/>
    <col min="7681" max="7681" width="11.28515625" style="1" customWidth="1"/>
    <col min="7682" max="7682" width="14.42578125" style="1" customWidth="1"/>
    <col min="7683" max="7683" width="10.140625" style="1" customWidth="1"/>
    <col min="7684" max="7684" width="10.5703125" style="1" customWidth="1"/>
    <col min="7685" max="7685" width="9.85546875" style="1" customWidth="1"/>
    <col min="7686" max="7686" width="50.28515625" style="1" customWidth="1"/>
    <col min="7687" max="7920" width="11.42578125" style="1"/>
    <col min="7921" max="7921" width="9.5703125" style="1" customWidth="1"/>
    <col min="7922" max="7922" width="9.85546875" style="1" customWidth="1"/>
    <col min="7923" max="7923" width="49.140625" style="1" customWidth="1"/>
    <col min="7924" max="7925" width="21.7109375" style="1" customWidth="1"/>
    <col min="7926" max="7926" width="32.85546875" style="1" customWidth="1"/>
    <col min="7927" max="7927" width="25.5703125" style="1" customWidth="1"/>
    <col min="7928" max="7928" width="26.5703125" style="1" customWidth="1"/>
    <col min="7929" max="7929" width="16" style="1" customWidth="1"/>
    <col min="7930" max="7930" width="12.7109375" style="1" customWidth="1"/>
    <col min="7931" max="7931" width="11.140625" style="1" customWidth="1"/>
    <col min="7932" max="7932" width="11.5703125" style="1" customWidth="1"/>
    <col min="7933" max="7933" width="11.28515625" style="1" customWidth="1"/>
    <col min="7934" max="7934" width="29" style="1" customWidth="1"/>
    <col min="7935" max="7935" width="12.42578125" style="1" customWidth="1"/>
    <col min="7936" max="7936" width="12.85546875" style="1" customWidth="1"/>
    <col min="7937" max="7937" width="11.28515625" style="1" customWidth="1"/>
    <col min="7938" max="7938" width="14.42578125" style="1" customWidth="1"/>
    <col min="7939" max="7939" width="10.140625" style="1" customWidth="1"/>
    <col min="7940" max="7940" width="10.5703125" style="1" customWidth="1"/>
    <col min="7941" max="7941" width="9.85546875" style="1" customWidth="1"/>
    <col min="7942" max="7942" width="50.28515625" style="1" customWidth="1"/>
    <col min="7943" max="8176" width="11.42578125" style="1"/>
    <col min="8177" max="8177" width="9.5703125" style="1" customWidth="1"/>
    <col min="8178" max="8178" width="9.85546875" style="1" customWidth="1"/>
    <col min="8179" max="8179" width="49.140625" style="1" customWidth="1"/>
    <col min="8180" max="8181" width="21.7109375" style="1" customWidth="1"/>
    <col min="8182" max="8182" width="32.85546875" style="1" customWidth="1"/>
    <col min="8183" max="8183" width="25.5703125" style="1" customWidth="1"/>
    <col min="8184" max="8184" width="26.5703125" style="1" customWidth="1"/>
    <col min="8185" max="8185" width="16" style="1" customWidth="1"/>
    <col min="8186" max="8186" width="12.7109375" style="1" customWidth="1"/>
    <col min="8187" max="8187" width="11.140625" style="1" customWidth="1"/>
    <col min="8188" max="8188" width="11.5703125" style="1" customWidth="1"/>
    <col min="8189" max="8189" width="11.28515625" style="1" customWidth="1"/>
    <col min="8190" max="8190" width="29" style="1" customWidth="1"/>
    <col min="8191" max="8191" width="12.42578125" style="1" customWidth="1"/>
    <col min="8192" max="8192" width="12.85546875" style="1" customWidth="1"/>
    <col min="8193" max="8193" width="11.28515625" style="1" customWidth="1"/>
    <col min="8194" max="8194" width="14.42578125" style="1" customWidth="1"/>
    <col min="8195" max="8195" width="10.140625" style="1" customWidth="1"/>
    <col min="8196" max="8196" width="10.5703125" style="1" customWidth="1"/>
    <col min="8197" max="8197" width="9.85546875" style="1" customWidth="1"/>
    <col min="8198" max="8198" width="50.28515625" style="1" customWidth="1"/>
    <col min="8199" max="8432" width="11.42578125" style="1"/>
    <col min="8433" max="8433" width="9.5703125" style="1" customWidth="1"/>
    <col min="8434" max="8434" width="9.85546875" style="1" customWidth="1"/>
    <col min="8435" max="8435" width="49.140625" style="1" customWidth="1"/>
    <col min="8436" max="8437" width="21.7109375" style="1" customWidth="1"/>
    <col min="8438" max="8438" width="32.85546875" style="1" customWidth="1"/>
    <col min="8439" max="8439" width="25.5703125" style="1" customWidth="1"/>
    <col min="8440" max="8440" width="26.5703125" style="1" customWidth="1"/>
    <col min="8441" max="8441" width="16" style="1" customWidth="1"/>
    <col min="8442" max="8442" width="12.7109375" style="1" customWidth="1"/>
    <col min="8443" max="8443" width="11.140625" style="1" customWidth="1"/>
    <col min="8444" max="8444" width="11.5703125" style="1" customWidth="1"/>
    <col min="8445" max="8445" width="11.28515625" style="1" customWidth="1"/>
    <col min="8446" max="8446" width="29" style="1" customWidth="1"/>
    <col min="8447" max="8447" width="12.42578125" style="1" customWidth="1"/>
    <col min="8448" max="8448" width="12.85546875" style="1" customWidth="1"/>
    <col min="8449" max="8449" width="11.28515625" style="1" customWidth="1"/>
    <col min="8450" max="8450" width="14.42578125" style="1" customWidth="1"/>
    <col min="8451" max="8451" width="10.140625" style="1" customWidth="1"/>
    <col min="8452" max="8452" width="10.5703125" style="1" customWidth="1"/>
    <col min="8453" max="8453" width="9.85546875" style="1" customWidth="1"/>
    <col min="8454" max="8454" width="50.28515625" style="1" customWidth="1"/>
    <col min="8455" max="8688" width="11.42578125" style="1"/>
    <col min="8689" max="8689" width="9.5703125" style="1" customWidth="1"/>
    <col min="8690" max="8690" width="9.85546875" style="1" customWidth="1"/>
    <col min="8691" max="8691" width="49.140625" style="1" customWidth="1"/>
    <col min="8692" max="8693" width="21.7109375" style="1" customWidth="1"/>
    <col min="8694" max="8694" width="32.85546875" style="1" customWidth="1"/>
    <col min="8695" max="8695" width="25.5703125" style="1" customWidth="1"/>
    <col min="8696" max="8696" width="26.5703125" style="1" customWidth="1"/>
    <col min="8697" max="8697" width="16" style="1" customWidth="1"/>
    <col min="8698" max="8698" width="12.7109375" style="1" customWidth="1"/>
    <col min="8699" max="8699" width="11.140625" style="1" customWidth="1"/>
    <col min="8700" max="8700" width="11.5703125" style="1" customWidth="1"/>
    <col min="8701" max="8701" width="11.28515625" style="1" customWidth="1"/>
    <col min="8702" max="8702" width="29" style="1" customWidth="1"/>
    <col min="8703" max="8703" width="12.42578125" style="1" customWidth="1"/>
    <col min="8704" max="8704" width="12.85546875" style="1" customWidth="1"/>
    <col min="8705" max="8705" width="11.28515625" style="1" customWidth="1"/>
    <col min="8706" max="8706" width="14.42578125" style="1" customWidth="1"/>
    <col min="8707" max="8707" width="10.140625" style="1" customWidth="1"/>
    <col min="8708" max="8708" width="10.5703125" style="1" customWidth="1"/>
    <col min="8709" max="8709" width="9.85546875" style="1" customWidth="1"/>
    <col min="8710" max="8710" width="50.28515625" style="1" customWidth="1"/>
    <col min="8711" max="8944" width="11.42578125" style="1"/>
    <col min="8945" max="8945" width="9.5703125" style="1" customWidth="1"/>
    <col min="8946" max="8946" width="9.85546875" style="1" customWidth="1"/>
    <col min="8947" max="8947" width="49.140625" style="1" customWidth="1"/>
    <col min="8948" max="8949" width="21.7109375" style="1" customWidth="1"/>
    <col min="8950" max="8950" width="32.85546875" style="1" customWidth="1"/>
    <col min="8951" max="8951" width="25.5703125" style="1" customWidth="1"/>
    <col min="8952" max="8952" width="26.5703125" style="1" customWidth="1"/>
    <col min="8953" max="8953" width="16" style="1" customWidth="1"/>
    <col min="8954" max="8954" width="12.7109375" style="1" customWidth="1"/>
    <col min="8955" max="8955" width="11.140625" style="1" customWidth="1"/>
    <col min="8956" max="8956" width="11.5703125" style="1" customWidth="1"/>
    <col min="8957" max="8957" width="11.28515625" style="1" customWidth="1"/>
    <col min="8958" max="8958" width="29" style="1" customWidth="1"/>
    <col min="8959" max="8959" width="12.42578125" style="1" customWidth="1"/>
    <col min="8960" max="8960" width="12.85546875" style="1" customWidth="1"/>
    <col min="8961" max="8961" width="11.28515625" style="1" customWidth="1"/>
    <col min="8962" max="8962" width="14.42578125" style="1" customWidth="1"/>
    <col min="8963" max="8963" width="10.140625" style="1" customWidth="1"/>
    <col min="8964" max="8964" width="10.5703125" style="1" customWidth="1"/>
    <col min="8965" max="8965" width="9.85546875" style="1" customWidth="1"/>
    <col min="8966" max="8966" width="50.28515625" style="1" customWidth="1"/>
    <col min="8967" max="9200" width="11.42578125" style="1"/>
    <col min="9201" max="9201" width="9.5703125" style="1" customWidth="1"/>
    <col min="9202" max="9202" width="9.85546875" style="1" customWidth="1"/>
    <col min="9203" max="9203" width="49.140625" style="1" customWidth="1"/>
    <col min="9204" max="9205" width="21.7109375" style="1" customWidth="1"/>
    <col min="9206" max="9206" width="32.85546875" style="1" customWidth="1"/>
    <col min="9207" max="9207" width="25.5703125" style="1" customWidth="1"/>
    <col min="9208" max="9208" width="26.5703125" style="1" customWidth="1"/>
    <col min="9209" max="9209" width="16" style="1" customWidth="1"/>
    <col min="9210" max="9210" width="12.7109375" style="1" customWidth="1"/>
    <col min="9211" max="9211" width="11.140625" style="1" customWidth="1"/>
    <col min="9212" max="9212" width="11.5703125" style="1" customWidth="1"/>
    <col min="9213" max="9213" width="11.28515625" style="1" customWidth="1"/>
    <col min="9214" max="9214" width="29" style="1" customWidth="1"/>
    <col min="9215" max="9215" width="12.42578125" style="1" customWidth="1"/>
    <col min="9216" max="9216" width="12.85546875" style="1" customWidth="1"/>
    <col min="9217" max="9217" width="11.28515625" style="1" customWidth="1"/>
    <col min="9218" max="9218" width="14.42578125" style="1" customWidth="1"/>
    <col min="9219" max="9219" width="10.140625" style="1" customWidth="1"/>
    <col min="9220" max="9220" width="10.5703125" style="1" customWidth="1"/>
    <col min="9221" max="9221" width="9.85546875" style="1" customWidth="1"/>
    <col min="9222" max="9222" width="50.28515625" style="1" customWidth="1"/>
    <col min="9223" max="9456" width="11.42578125" style="1"/>
    <col min="9457" max="9457" width="9.5703125" style="1" customWidth="1"/>
    <col min="9458" max="9458" width="9.85546875" style="1" customWidth="1"/>
    <col min="9459" max="9459" width="49.140625" style="1" customWidth="1"/>
    <col min="9460" max="9461" width="21.7109375" style="1" customWidth="1"/>
    <col min="9462" max="9462" width="32.85546875" style="1" customWidth="1"/>
    <col min="9463" max="9463" width="25.5703125" style="1" customWidth="1"/>
    <col min="9464" max="9464" width="26.5703125" style="1" customWidth="1"/>
    <col min="9465" max="9465" width="16" style="1" customWidth="1"/>
    <col min="9466" max="9466" width="12.7109375" style="1" customWidth="1"/>
    <col min="9467" max="9467" width="11.140625" style="1" customWidth="1"/>
    <col min="9468" max="9468" width="11.5703125" style="1" customWidth="1"/>
    <col min="9469" max="9469" width="11.28515625" style="1" customWidth="1"/>
    <col min="9470" max="9470" width="29" style="1" customWidth="1"/>
    <col min="9471" max="9471" width="12.42578125" style="1" customWidth="1"/>
    <col min="9472" max="9472" width="12.85546875" style="1" customWidth="1"/>
    <col min="9473" max="9473" width="11.28515625" style="1" customWidth="1"/>
    <col min="9474" max="9474" width="14.42578125" style="1" customWidth="1"/>
    <col min="9475" max="9475" width="10.140625" style="1" customWidth="1"/>
    <col min="9476" max="9476" width="10.5703125" style="1" customWidth="1"/>
    <col min="9477" max="9477" width="9.85546875" style="1" customWidth="1"/>
    <col min="9478" max="9478" width="50.28515625" style="1" customWidth="1"/>
    <col min="9479" max="9712" width="11.42578125" style="1"/>
    <col min="9713" max="9713" width="9.5703125" style="1" customWidth="1"/>
    <col min="9714" max="9714" width="9.85546875" style="1" customWidth="1"/>
    <col min="9715" max="9715" width="49.140625" style="1" customWidth="1"/>
    <col min="9716" max="9717" width="21.7109375" style="1" customWidth="1"/>
    <col min="9718" max="9718" width="32.85546875" style="1" customWidth="1"/>
    <col min="9719" max="9719" width="25.5703125" style="1" customWidth="1"/>
    <col min="9720" max="9720" width="26.5703125" style="1" customWidth="1"/>
    <col min="9721" max="9721" width="16" style="1" customWidth="1"/>
    <col min="9722" max="9722" width="12.7109375" style="1" customWidth="1"/>
    <col min="9723" max="9723" width="11.140625" style="1" customWidth="1"/>
    <col min="9724" max="9724" width="11.5703125" style="1" customWidth="1"/>
    <col min="9725" max="9725" width="11.28515625" style="1" customWidth="1"/>
    <col min="9726" max="9726" width="29" style="1" customWidth="1"/>
    <col min="9727" max="9727" width="12.42578125" style="1" customWidth="1"/>
    <col min="9728" max="9728" width="12.85546875" style="1" customWidth="1"/>
    <col min="9729" max="9729" width="11.28515625" style="1" customWidth="1"/>
    <col min="9730" max="9730" width="14.42578125" style="1" customWidth="1"/>
    <col min="9731" max="9731" width="10.140625" style="1" customWidth="1"/>
    <col min="9732" max="9732" width="10.5703125" style="1" customWidth="1"/>
    <col min="9733" max="9733" width="9.85546875" style="1" customWidth="1"/>
    <col min="9734" max="9734" width="50.28515625" style="1" customWidth="1"/>
    <col min="9735" max="9968" width="11.42578125" style="1"/>
    <col min="9969" max="9969" width="9.5703125" style="1" customWidth="1"/>
    <col min="9970" max="9970" width="9.85546875" style="1" customWidth="1"/>
    <col min="9971" max="9971" width="49.140625" style="1" customWidth="1"/>
    <col min="9972" max="9973" width="21.7109375" style="1" customWidth="1"/>
    <col min="9974" max="9974" width="32.85546875" style="1" customWidth="1"/>
    <col min="9975" max="9975" width="25.5703125" style="1" customWidth="1"/>
    <col min="9976" max="9976" width="26.5703125" style="1" customWidth="1"/>
    <col min="9977" max="9977" width="16" style="1" customWidth="1"/>
    <col min="9978" max="9978" width="12.7109375" style="1" customWidth="1"/>
    <col min="9979" max="9979" width="11.140625" style="1" customWidth="1"/>
    <col min="9980" max="9980" width="11.5703125" style="1" customWidth="1"/>
    <col min="9981" max="9981" width="11.28515625" style="1" customWidth="1"/>
    <col min="9982" max="9982" width="29" style="1" customWidth="1"/>
    <col min="9983" max="9983" width="12.42578125" style="1" customWidth="1"/>
    <col min="9984" max="9984" width="12.85546875" style="1" customWidth="1"/>
    <col min="9985" max="9985" width="11.28515625" style="1" customWidth="1"/>
    <col min="9986" max="9986" width="14.42578125" style="1" customWidth="1"/>
    <col min="9987" max="9987" width="10.140625" style="1" customWidth="1"/>
    <col min="9988" max="9988" width="10.5703125" style="1" customWidth="1"/>
    <col min="9989" max="9989" width="9.85546875" style="1" customWidth="1"/>
    <col min="9990" max="9990" width="50.28515625" style="1" customWidth="1"/>
    <col min="9991" max="10224" width="11.42578125" style="1"/>
    <col min="10225" max="10225" width="9.5703125" style="1" customWidth="1"/>
    <col min="10226" max="10226" width="9.85546875" style="1" customWidth="1"/>
    <col min="10227" max="10227" width="49.140625" style="1" customWidth="1"/>
    <col min="10228" max="10229" width="21.7109375" style="1" customWidth="1"/>
    <col min="10230" max="10230" width="32.85546875" style="1" customWidth="1"/>
    <col min="10231" max="10231" width="25.5703125" style="1" customWidth="1"/>
    <col min="10232" max="10232" width="26.5703125" style="1" customWidth="1"/>
    <col min="10233" max="10233" width="16" style="1" customWidth="1"/>
    <col min="10234" max="10234" width="12.7109375" style="1" customWidth="1"/>
    <col min="10235" max="10235" width="11.140625" style="1" customWidth="1"/>
    <col min="10236" max="10236" width="11.5703125" style="1" customWidth="1"/>
    <col min="10237" max="10237" width="11.28515625" style="1" customWidth="1"/>
    <col min="10238" max="10238" width="29" style="1" customWidth="1"/>
    <col min="10239" max="10239" width="12.42578125" style="1" customWidth="1"/>
    <col min="10240" max="10240" width="12.85546875" style="1" customWidth="1"/>
    <col min="10241" max="10241" width="11.28515625" style="1" customWidth="1"/>
    <col min="10242" max="10242" width="14.42578125" style="1" customWidth="1"/>
    <col min="10243" max="10243" width="10.140625" style="1" customWidth="1"/>
    <col min="10244" max="10244" width="10.5703125" style="1" customWidth="1"/>
    <col min="10245" max="10245" width="9.85546875" style="1" customWidth="1"/>
    <col min="10246" max="10246" width="50.28515625" style="1" customWidth="1"/>
    <col min="10247" max="10480" width="11.42578125" style="1"/>
    <col min="10481" max="10481" width="9.5703125" style="1" customWidth="1"/>
    <col min="10482" max="10482" width="9.85546875" style="1" customWidth="1"/>
    <col min="10483" max="10483" width="49.140625" style="1" customWidth="1"/>
    <col min="10484" max="10485" width="21.7109375" style="1" customWidth="1"/>
    <col min="10486" max="10486" width="32.85546875" style="1" customWidth="1"/>
    <col min="10487" max="10487" width="25.5703125" style="1" customWidth="1"/>
    <col min="10488" max="10488" width="26.5703125" style="1" customWidth="1"/>
    <col min="10489" max="10489" width="16" style="1" customWidth="1"/>
    <col min="10490" max="10490" width="12.7109375" style="1" customWidth="1"/>
    <col min="10491" max="10491" width="11.140625" style="1" customWidth="1"/>
    <col min="10492" max="10492" width="11.5703125" style="1" customWidth="1"/>
    <col min="10493" max="10493" width="11.28515625" style="1" customWidth="1"/>
    <col min="10494" max="10494" width="29" style="1" customWidth="1"/>
    <col min="10495" max="10495" width="12.42578125" style="1" customWidth="1"/>
    <col min="10496" max="10496" width="12.85546875" style="1" customWidth="1"/>
    <col min="10497" max="10497" width="11.28515625" style="1" customWidth="1"/>
    <col min="10498" max="10498" width="14.42578125" style="1" customWidth="1"/>
    <col min="10499" max="10499" width="10.140625" style="1" customWidth="1"/>
    <col min="10500" max="10500" width="10.5703125" style="1" customWidth="1"/>
    <col min="10501" max="10501" width="9.85546875" style="1" customWidth="1"/>
    <col min="10502" max="10502" width="50.28515625" style="1" customWidth="1"/>
    <col min="10503" max="10736" width="11.42578125" style="1"/>
    <col min="10737" max="10737" width="9.5703125" style="1" customWidth="1"/>
    <col min="10738" max="10738" width="9.85546875" style="1" customWidth="1"/>
    <col min="10739" max="10739" width="49.140625" style="1" customWidth="1"/>
    <col min="10740" max="10741" width="21.7109375" style="1" customWidth="1"/>
    <col min="10742" max="10742" width="32.85546875" style="1" customWidth="1"/>
    <col min="10743" max="10743" width="25.5703125" style="1" customWidth="1"/>
    <col min="10744" max="10744" width="26.5703125" style="1" customWidth="1"/>
    <col min="10745" max="10745" width="16" style="1" customWidth="1"/>
    <col min="10746" max="10746" width="12.7109375" style="1" customWidth="1"/>
    <col min="10747" max="10747" width="11.140625" style="1" customWidth="1"/>
    <col min="10748" max="10748" width="11.5703125" style="1" customWidth="1"/>
    <col min="10749" max="10749" width="11.28515625" style="1" customWidth="1"/>
    <col min="10750" max="10750" width="29" style="1" customWidth="1"/>
    <col min="10751" max="10751" width="12.42578125" style="1" customWidth="1"/>
    <col min="10752" max="10752" width="12.85546875" style="1" customWidth="1"/>
    <col min="10753" max="10753" width="11.28515625" style="1" customWidth="1"/>
    <col min="10754" max="10754" width="14.42578125" style="1" customWidth="1"/>
    <col min="10755" max="10755" width="10.140625" style="1" customWidth="1"/>
    <col min="10756" max="10756" width="10.5703125" style="1" customWidth="1"/>
    <col min="10757" max="10757" width="9.85546875" style="1" customWidth="1"/>
    <col min="10758" max="10758" width="50.28515625" style="1" customWidth="1"/>
    <col min="10759" max="10992" width="11.42578125" style="1"/>
    <col min="10993" max="10993" width="9.5703125" style="1" customWidth="1"/>
    <col min="10994" max="10994" width="9.85546875" style="1" customWidth="1"/>
    <col min="10995" max="10995" width="49.140625" style="1" customWidth="1"/>
    <col min="10996" max="10997" width="21.7109375" style="1" customWidth="1"/>
    <col min="10998" max="10998" width="32.85546875" style="1" customWidth="1"/>
    <col min="10999" max="10999" width="25.5703125" style="1" customWidth="1"/>
    <col min="11000" max="11000" width="26.5703125" style="1" customWidth="1"/>
    <col min="11001" max="11001" width="16" style="1" customWidth="1"/>
    <col min="11002" max="11002" width="12.7109375" style="1" customWidth="1"/>
    <col min="11003" max="11003" width="11.140625" style="1" customWidth="1"/>
    <col min="11004" max="11004" width="11.5703125" style="1" customWidth="1"/>
    <col min="11005" max="11005" width="11.28515625" style="1" customWidth="1"/>
    <col min="11006" max="11006" width="29" style="1" customWidth="1"/>
    <col min="11007" max="11007" width="12.42578125" style="1" customWidth="1"/>
    <col min="11008" max="11008" width="12.85546875" style="1" customWidth="1"/>
    <col min="11009" max="11009" width="11.28515625" style="1" customWidth="1"/>
    <col min="11010" max="11010" width="14.42578125" style="1" customWidth="1"/>
    <col min="11011" max="11011" width="10.140625" style="1" customWidth="1"/>
    <col min="11012" max="11012" width="10.5703125" style="1" customWidth="1"/>
    <col min="11013" max="11013" width="9.85546875" style="1" customWidth="1"/>
    <col min="11014" max="11014" width="50.28515625" style="1" customWidth="1"/>
    <col min="11015" max="11248" width="11.42578125" style="1"/>
    <col min="11249" max="11249" width="9.5703125" style="1" customWidth="1"/>
    <col min="11250" max="11250" width="9.85546875" style="1" customWidth="1"/>
    <col min="11251" max="11251" width="49.140625" style="1" customWidth="1"/>
    <col min="11252" max="11253" width="21.7109375" style="1" customWidth="1"/>
    <col min="11254" max="11254" width="32.85546875" style="1" customWidth="1"/>
    <col min="11255" max="11255" width="25.5703125" style="1" customWidth="1"/>
    <col min="11256" max="11256" width="26.5703125" style="1" customWidth="1"/>
    <col min="11257" max="11257" width="16" style="1" customWidth="1"/>
    <col min="11258" max="11258" width="12.7109375" style="1" customWidth="1"/>
    <col min="11259" max="11259" width="11.140625" style="1" customWidth="1"/>
    <col min="11260" max="11260" width="11.5703125" style="1" customWidth="1"/>
    <col min="11261" max="11261" width="11.28515625" style="1" customWidth="1"/>
    <col min="11262" max="11262" width="29" style="1" customWidth="1"/>
    <col min="11263" max="11263" width="12.42578125" style="1" customWidth="1"/>
    <col min="11264" max="11264" width="12.85546875" style="1" customWidth="1"/>
    <col min="11265" max="11265" width="11.28515625" style="1" customWidth="1"/>
    <col min="11266" max="11266" width="14.42578125" style="1" customWidth="1"/>
    <col min="11267" max="11267" width="10.140625" style="1" customWidth="1"/>
    <col min="11268" max="11268" width="10.5703125" style="1" customWidth="1"/>
    <col min="11269" max="11269" width="9.85546875" style="1" customWidth="1"/>
    <col min="11270" max="11270" width="50.28515625" style="1" customWidth="1"/>
    <col min="11271" max="11504" width="11.42578125" style="1"/>
    <col min="11505" max="11505" width="9.5703125" style="1" customWidth="1"/>
    <col min="11506" max="11506" width="9.85546875" style="1" customWidth="1"/>
    <col min="11507" max="11507" width="49.140625" style="1" customWidth="1"/>
    <col min="11508" max="11509" width="21.7109375" style="1" customWidth="1"/>
    <col min="11510" max="11510" width="32.85546875" style="1" customWidth="1"/>
    <col min="11511" max="11511" width="25.5703125" style="1" customWidth="1"/>
    <col min="11512" max="11512" width="26.5703125" style="1" customWidth="1"/>
    <col min="11513" max="11513" width="16" style="1" customWidth="1"/>
    <col min="11514" max="11514" width="12.7109375" style="1" customWidth="1"/>
    <col min="11515" max="11515" width="11.140625" style="1" customWidth="1"/>
    <col min="11516" max="11516" width="11.5703125" style="1" customWidth="1"/>
    <col min="11517" max="11517" width="11.28515625" style="1" customWidth="1"/>
    <col min="11518" max="11518" width="29" style="1" customWidth="1"/>
    <col min="11519" max="11519" width="12.42578125" style="1" customWidth="1"/>
    <col min="11520" max="11520" width="12.85546875" style="1" customWidth="1"/>
    <col min="11521" max="11521" width="11.28515625" style="1" customWidth="1"/>
    <col min="11522" max="11522" width="14.42578125" style="1" customWidth="1"/>
    <col min="11523" max="11523" width="10.140625" style="1" customWidth="1"/>
    <col min="11524" max="11524" width="10.5703125" style="1" customWidth="1"/>
    <col min="11525" max="11525" width="9.85546875" style="1" customWidth="1"/>
    <col min="11526" max="11526" width="50.28515625" style="1" customWidth="1"/>
    <col min="11527" max="11760" width="11.42578125" style="1"/>
    <col min="11761" max="11761" width="9.5703125" style="1" customWidth="1"/>
    <col min="11762" max="11762" width="9.85546875" style="1" customWidth="1"/>
    <col min="11763" max="11763" width="49.140625" style="1" customWidth="1"/>
    <col min="11764" max="11765" width="21.7109375" style="1" customWidth="1"/>
    <col min="11766" max="11766" width="32.85546875" style="1" customWidth="1"/>
    <col min="11767" max="11767" width="25.5703125" style="1" customWidth="1"/>
    <col min="11768" max="11768" width="26.5703125" style="1" customWidth="1"/>
    <col min="11769" max="11769" width="16" style="1" customWidth="1"/>
    <col min="11770" max="11770" width="12.7109375" style="1" customWidth="1"/>
    <col min="11771" max="11771" width="11.140625" style="1" customWidth="1"/>
    <col min="11772" max="11772" width="11.5703125" style="1" customWidth="1"/>
    <col min="11773" max="11773" width="11.28515625" style="1" customWidth="1"/>
    <col min="11774" max="11774" width="29" style="1" customWidth="1"/>
    <col min="11775" max="11775" width="12.42578125" style="1" customWidth="1"/>
    <col min="11776" max="11776" width="12.85546875" style="1" customWidth="1"/>
    <col min="11777" max="11777" width="11.28515625" style="1" customWidth="1"/>
    <col min="11778" max="11778" width="14.42578125" style="1" customWidth="1"/>
    <col min="11779" max="11779" width="10.140625" style="1" customWidth="1"/>
    <col min="11780" max="11780" width="10.5703125" style="1" customWidth="1"/>
    <col min="11781" max="11781" width="9.85546875" style="1" customWidth="1"/>
    <col min="11782" max="11782" width="50.28515625" style="1" customWidth="1"/>
    <col min="11783" max="12016" width="11.42578125" style="1"/>
    <col min="12017" max="12017" width="9.5703125" style="1" customWidth="1"/>
    <col min="12018" max="12018" width="9.85546875" style="1" customWidth="1"/>
    <col min="12019" max="12019" width="49.140625" style="1" customWidth="1"/>
    <col min="12020" max="12021" width="21.7109375" style="1" customWidth="1"/>
    <col min="12022" max="12022" width="32.85546875" style="1" customWidth="1"/>
    <col min="12023" max="12023" width="25.5703125" style="1" customWidth="1"/>
    <col min="12024" max="12024" width="26.5703125" style="1" customWidth="1"/>
    <col min="12025" max="12025" width="16" style="1" customWidth="1"/>
    <col min="12026" max="12026" width="12.7109375" style="1" customWidth="1"/>
    <col min="12027" max="12027" width="11.140625" style="1" customWidth="1"/>
    <col min="12028" max="12028" width="11.5703125" style="1" customWidth="1"/>
    <col min="12029" max="12029" width="11.28515625" style="1" customWidth="1"/>
    <col min="12030" max="12030" width="29" style="1" customWidth="1"/>
    <col min="12031" max="12031" width="12.42578125" style="1" customWidth="1"/>
    <col min="12032" max="12032" width="12.85546875" style="1" customWidth="1"/>
    <col min="12033" max="12033" width="11.28515625" style="1" customWidth="1"/>
    <col min="12034" max="12034" width="14.42578125" style="1" customWidth="1"/>
    <col min="12035" max="12035" width="10.140625" style="1" customWidth="1"/>
    <col min="12036" max="12036" width="10.5703125" style="1" customWidth="1"/>
    <col min="12037" max="12037" width="9.85546875" style="1" customWidth="1"/>
    <col min="12038" max="12038" width="50.28515625" style="1" customWidth="1"/>
    <col min="12039" max="12272" width="11.42578125" style="1"/>
    <col min="12273" max="12273" width="9.5703125" style="1" customWidth="1"/>
    <col min="12274" max="12274" width="9.85546875" style="1" customWidth="1"/>
    <col min="12275" max="12275" width="49.140625" style="1" customWidth="1"/>
    <col min="12276" max="12277" width="21.7109375" style="1" customWidth="1"/>
    <col min="12278" max="12278" width="32.85546875" style="1" customWidth="1"/>
    <col min="12279" max="12279" width="25.5703125" style="1" customWidth="1"/>
    <col min="12280" max="12280" width="26.5703125" style="1" customWidth="1"/>
    <col min="12281" max="12281" width="16" style="1" customWidth="1"/>
    <col min="12282" max="12282" width="12.7109375" style="1" customWidth="1"/>
    <col min="12283" max="12283" width="11.140625" style="1" customWidth="1"/>
    <col min="12284" max="12284" width="11.5703125" style="1" customWidth="1"/>
    <col min="12285" max="12285" width="11.28515625" style="1" customWidth="1"/>
    <col min="12286" max="12286" width="29" style="1" customWidth="1"/>
    <col min="12287" max="12287" width="12.42578125" style="1" customWidth="1"/>
    <col min="12288" max="12288" width="12.85546875" style="1" customWidth="1"/>
    <col min="12289" max="12289" width="11.28515625" style="1" customWidth="1"/>
    <col min="12290" max="12290" width="14.42578125" style="1" customWidth="1"/>
    <col min="12291" max="12291" width="10.140625" style="1" customWidth="1"/>
    <col min="12292" max="12292" width="10.5703125" style="1" customWidth="1"/>
    <col min="12293" max="12293" width="9.85546875" style="1" customWidth="1"/>
    <col min="12294" max="12294" width="50.28515625" style="1" customWidth="1"/>
    <col min="12295" max="12528" width="11.42578125" style="1"/>
    <col min="12529" max="12529" width="9.5703125" style="1" customWidth="1"/>
    <col min="12530" max="12530" width="9.85546875" style="1" customWidth="1"/>
    <col min="12531" max="12531" width="49.140625" style="1" customWidth="1"/>
    <col min="12532" max="12533" width="21.7109375" style="1" customWidth="1"/>
    <col min="12534" max="12534" width="32.85546875" style="1" customWidth="1"/>
    <col min="12535" max="12535" width="25.5703125" style="1" customWidth="1"/>
    <col min="12536" max="12536" width="26.5703125" style="1" customWidth="1"/>
    <col min="12537" max="12537" width="16" style="1" customWidth="1"/>
    <col min="12538" max="12538" width="12.7109375" style="1" customWidth="1"/>
    <col min="12539" max="12539" width="11.140625" style="1" customWidth="1"/>
    <col min="12540" max="12540" width="11.5703125" style="1" customWidth="1"/>
    <col min="12541" max="12541" width="11.28515625" style="1" customWidth="1"/>
    <col min="12542" max="12542" width="29" style="1" customWidth="1"/>
    <col min="12543" max="12543" width="12.42578125" style="1" customWidth="1"/>
    <col min="12544" max="12544" width="12.85546875" style="1" customWidth="1"/>
    <col min="12545" max="12545" width="11.28515625" style="1" customWidth="1"/>
    <col min="12546" max="12546" width="14.42578125" style="1" customWidth="1"/>
    <col min="12547" max="12547" width="10.140625" style="1" customWidth="1"/>
    <col min="12548" max="12548" width="10.5703125" style="1" customWidth="1"/>
    <col min="12549" max="12549" width="9.85546875" style="1" customWidth="1"/>
    <col min="12550" max="12550" width="50.28515625" style="1" customWidth="1"/>
    <col min="12551" max="12784" width="11.42578125" style="1"/>
    <col min="12785" max="12785" width="9.5703125" style="1" customWidth="1"/>
    <col min="12786" max="12786" width="9.85546875" style="1" customWidth="1"/>
    <col min="12787" max="12787" width="49.140625" style="1" customWidth="1"/>
    <col min="12788" max="12789" width="21.7109375" style="1" customWidth="1"/>
    <col min="12790" max="12790" width="32.85546875" style="1" customWidth="1"/>
    <col min="12791" max="12791" width="25.5703125" style="1" customWidth="1"/>
    <col min="12792" max="12792" width="26.5703125" style="1" customWidth="1"/>
    <col min="12793" max="12793" width="16" style="1" customWidth="1"/>
    <col min="12794" max="12794" width="12.7109375" style="1" customWidth="1"/>
    <col min="12795" max="12795" width="11.140625" style="1" customWidth="1"/>
    <col min="12796" max="12796" width="11.5703125" style="1" customWidth="1"/>
    <col min="12797" max="12797" width="11.28515625" style="1" customWidth="1"/>
    <col min="12798" max="12798" width="29" style="1" customWidth="1"/>
    <col min="12799" max="12799" width="12.42578125" style="1" customWidth="1"/>
    <col min="12800" max="12800" width="12.85546875" style="1" customWidth="1"/>
    <col min="12801" max="12801" width="11.28515625" style="1" customWidth="1"/>
    <col min="12802" max="12802" width="14.42578125" style="1" customWidth="1"/>
    <col min="12803" max="12803" width="10.140625" style="1" customWidth="1"/>
    <col min="12804" max="12804" width="10.5703125" style="1" customWidth="1"/>
    <col min="12805" max="12805" width="9.85546875" style="1" customWidth="1"/>
    <col min="12806" max="12806" width="50.28515625" style="1" customWidth="1"/>
    <col min="12807" max="13040" width="11.42578125" style="1"/>
    <col min="13041" max="13041" width="9.5703125" style="1" customWidth="1"/>
    <col min="13042" max="13042" width="9.85546875" style="1" customWidth="1"/>
    <col min="13043" max="13043" width="49.140625" style="1" customWidth="1"/>
    <col min="13044" max="13045" width="21.7109375" style="1" customWidth="1"/>
    <col min="13046" max="13046" width="32.85546875" style="1" customWidth="1"/>
    <col min="13047" max="13047" width="25.5703125" style="1" customWidth="1"/>
    <col min="13048" max="13048" width="26.5703125" style="1" customWidth="1"/>
    <col min="13049" max="13049" width="16" style="1" customWidth="1"/>
    <col min="13050" max="13050" width="12.7109375" style="1" customWidth="1"/>
    <col min="13051" max="13051" width="11.140625" style="1" customWidth="1"/>
    <col min="13052" max="13052" width="11.5703125" style="1" customWidth="1"/>
    <col min="13053" max="13053" width="11.28515625" style="1" customWidth="1"/>
    <col min="13054" max="13054" width="29" style="1" customWidth="1"/>
    <col min="13055" max="13055" width="12.42578125" style="1" customWidth="1"/>
    <col min="13056" max="13056" width="12.85546875" style="1" customWidth="1"/>
    <col min="13057" max="13057" width="11.28515625" style="1" customWidth="1"/>
    <col min="13058" max="13058" width="14.42578125" style="1" customWidth="1"/>
    <col min="13059" max="13059" width="10.140625" style="1" customWidth="1"/>
    <col min="13060" max="13060" width="10.5703125" style="1" customWidth="1"/>
    <col min="13061" max="13061" width="9.85546875" style="1" customWidth="1"/>
    <col min="13062" max="13062" width="50.28515625" style="1" customWidth="1"/>
    <col min="13063" max="13296" width="11.42578125" style="1"/>
    <col min="13297" max="13297" width="9.5703125" style="1" customWidth="1"/>
    <col min="13298" max="13298" width="9.85546875" style="1" customWidth="1"/>
    <col min="13299" max="13299" width="49.140625" style="1" customWidth="1"/>
    <col min="13300" max="13301" width="21.7109375" style="1" customWidth="1"/>
    <col min="13302" max="13302" width="32.85546875" style="1" customWidth="1"/>
    <col min="13303" max="13303" width="25.5703125" style="1" customWidth="1"/>
    <col min="13304" max="13304" width="26.5703125" style="1" customWidth="1"/>
    <col min="13305" max="13305" width="16" style="1" customWidth="1"/>
    <col min="13306" max="13306" width="12.7109375" style="1" customWidth="1"/>
    <col min="13307" max="13307" width="11.140625" style="1" customWidth="1"/>
    <col min="13308" max="13308" width="11.5703125" style="1" customWidth="1"/>
    <col min="13309" max="13309" width="11.28515625" style="1" customWidth="1"/>
    <col min="13310" max="13310" width="29" style="1" customWidth="1"/>
    <col min="13311" max="13311" width="12.42578125" style="1" customWidth="1"/>
    <col min="13312" max="13312" width="12.85546875" style="1" customWidth="1"/>
    <col min="13313" max="13313" width="11.28515625" style="1" customWidth="1"/>
    <col min="13314" max="13314" width="14.42578125" style="1" customWidth="1"/>
    <col min="13315" max="13315" width="10.140625" style="1" customWidth="1"/>
    <col min="13316" max="13316" width="10.5703125" style="1" customWidth="1"/>
    <col min="13317" max="13317" width="9.85546875" style="1" customWidth="1"/>
    <col min="13318" max="13318" width="50.28515625" style="1" customWidth="1"/>
    <col min="13319" max="13552" width="11.42578125" style="1"/>
    <col min="13553" max="13553" width="9.5703125" style="1" customWidth="1"/>
    <col min="13554" max="13554" width="9.85546875" style="1" customWidth="1"/>
    <col min="13555" max="13555" width="49.140625" style="1" customWidth="1"/>
    <col min="13556" max="13557" width="21.7109375" style="1" customWidth="1"/>
    <col min="13558" max="13558" width="32.85546875" style="1" customWidth="1"/>
    <col min="13559" max="13559" width="25.5703125" style="1" customWidth="1"/>
    <col min="13560" max="13560" width="26.5703125" style="1" customWidth="1"/>
    <col min="13561" max="13561" width="16" style="1" customWidth="1"/>
    <col min="13562" max="13562" width="12.7109375" style="1" customWidth="1"/>
    <col min="13563" max="13563" width="11.140625" style="1" customWidth="1"/>
    <col min="13564" max="13564" width="11.5703125" style="1" customWidth="1"/>
    <col min="13565" max="13565" width="11.28515625" style="1" customWidth="1"/>
    <col min="13566" max="13566" width="29" style="1" customWidth="1"/>
    <col min="13567" max="13567" width="12.42578125" style="1" customWidth="1"/>
    <col min="13568" max="13568" width="12.85546875" style="1" customWidth="1"/>
    <col min="13569" max="13569" width="11.28515625" style="1" customWidth="1"/>
    <col min="13570" max="13570" width="14.42578125" style="1" customWidth="1"/>
    <col min="13571" max="13571" width="10.140625" style="1" customWidth="1"/>
    <col min="13572" max="13572" width="10.5703125" style="1" customWidth="1"/>
    <col min="13573" max="13573" width="9.85546875" style="1" customWidth="1"/>
    <col min="13574" max="13574" width="50.28515625" style="1" customWidth="1"/>
    <col min="13575" max="13808" width="11.42578125" style="1"/>
    <col min="13809" max="13809" width="9.5703125" style="1" customWidth="1"/>
    <col min="13810" max="13810" width="9.85546875" style="1" customWidth="1"/>
    <col min="13811" max="13811" width="49.140625" style="1" customWidth="1"/>
    <col min="13812" max="13813" width="21.7109375" style="1" customWidth="1"/>
    <col min="13814" max="13814" width="32.85546875" style="1" customWidth="1"/>
    <col min="13815" max="13815" width="25.5703125" style="1" customWidth="1"/>
    <col min="13816" max="13816" width="26.5703125" style="1" customWidth="1"/>
    <col min="13817" max="13817" width="16" style="1" customWidth="1"/>
    <col min="13818" max="13818" width="12.7109375" style="1" customWidth="1"/>
    <col min="13819" max="13819" width="11.140625" style="1" customWidth="1"/>
    <col min="13820" max="13820" width="11.5703125" style="1" customWidth="1"/>
    <col min="13821" max="13821" width="11.28515625" style="1" customWidth="1"/>
    <col min="13822" max="13822" width="29" style="1" customWidth="1"/>
    <col min="13823" max="13823" width="12.42578125" style="1" customWidth="1"/>
    <col min="13824" max="13824" width="12.85546875" style="1" customWidth="1"/>
    <col min="13825" max="13825" width="11.28515625" style="1" customWidth="1"/>
    <col min="13826" max="13826" width="14.42578125" style="1" customWidth="1"/>
    <col min="13827" max="13827" width="10.140625" style="1" customWidth="1"/>
    <col min="13828" max="13828" width="10.5703125" style="1" customWidth="1"/>
    <col min="13829" max="13829" width="9.85546875" style="1" customWidth="1"/>
    <col min="13830" max="13830" width="50.28515625" style="1" customWidth="1"/>
    <col min="13831" max="14064" width="11.42578125" style="1"/>
    <col min="14065" max="14065" width="9.5703125" style="1" customWidth="1"/>
    <col min="14066" max="14066" width="9.85546875" style="1" customWidth="1"/>
    <col min="14067" max="14067" width="49.140625" style="1" customWidth="1"/>
    <col min="14068" max="14069" width="21.7109375" style="1" customWidth="1"/>
    <col min="14070" max="14070" width="32.85546875" style="1" customWidth="1"/>
    <col min="14071" max="14071" width="25.5703125" style="1" customWidth="1"/>
    <col min="14072" max="14072" width="26.5703125" style="1" customWidth="1"/>
    <col min="14073" max="14073" width="16" style="1" customWidth="1"/>
    <col min="14074" max="14074" width="12.7109375" style="1" customWidth="1"/>
    <col min="14075" max="14075" width="11.140625" style="1" customWidth="1"/>
    <col min="14076" max="14076" width="11.5703125" style="1" customWidth="1"/>
    <col min="14077" max="14077" width="11.28515625" style="1" customWidth="1"/>
    <col min="14078" max="14078" width="29" style="1" customWidth="1"/>
    <col min="14079" max="14079" width="12.42578125" style="1" customWidth="1"/>
    <col min="14080" max="14080" width="12.85546875" style="1" customWidth="1"/>
    <col min="14081" max="14081" width="11.28515625" style="1" customWidth="1"/>
    <col min="14082" max="14082" width="14.42578125" style="1" customWidth="1"/>
    <col min="14083" max="14083" width="10.140625" style="1" customWidth="1"/>
    <col min="14084" max="14084" width="10.5703125" style="1" customWidth="1"/>
    <col min="14085" max="14085" width="9.85546875" style="1" customWidth="1"/>
    <col min="14086" max="14086" width="50.28515625" style="1" customWidth="1"/>
    <col min="14087" max="14320" width="11.42578125" style="1"/>
    <col min="14321" max="14321" width="9.5703125" style="1" customWidth="1"/>
    <col min="14322" max="14322" width="9.85546875" style="1" customWidth="1"/>
    <col min="14323" max="14323" width="49.140625" style="1" customWidth="1"/>
    <col min="14324" max="14325" width="21.7109375" style="1" customWidth="1"/>
    <col min="14326" max="14326" width="32.85546875" style="1" customWidth="1"/>
    <col min="14327" max="14327" width="25.5703125" style="1" customWidth="1"/>
    <col min="14328" max="14328" width="26.5703125" style="1" customWidth="1"/>
    <col min="14329" max="14329" width="16" style="1" customWidth="1"/>
    <col min="14330" max="14330" width="12.7109375" style="1" customWidth="1"/>
    <col min="14331" max="14331" width="11.140625" style="1" customWidth="1"/>
    <col min="14332" max="14332" width="11.5703125" style="1" customWidth="1"/>
    <col min="14333" max="14333" width="11.28515625" style="1" customWidth="1"/>
    <col min="14334" max="14334" width="29" style="1" customWidth="1"/>
    <col min="14335" max="14335" width="12.42578125" style="1" customWidth="1"/>
    <col min="14336" max="14336" width="12.85546875" style="1" customWidth="1"/>
    <col min="14337" max="14337" width="11.28515625" style="1" customWidth="1"/>
    <col min="14338" max="14338" width="14.42578125" style="1" customWidth="1"/>
    <col min="14339" max="14339" width="10.140625" style="1" customWidth="1"/>
    <col min="14340" max="14340" width="10.5703125" style="1" customWidth="1"/>
    <col min="14341" max="14341" width="9.85546875" style="1" customWidth="1"/>
    <col min="14342" max="14342" width="50.28515625" style="1" customWidth="1"/>
    <col min="14343" max="14576" width="11.42578125" style="1"/>
    <col min="14577" max="14577" width="9.5703125" style="1" customWidth="1"/>
    <col min="14578" max="14578" width="9.85546875" style="1" customWidth="1"/>
    <col min="14579" max="14579" width="49.140625" style="1" customWidth="1"/>
    <col min="14580" max="14581" width="21.7109375" style="1" customWidth="1"/>
    <col min="14582" max="14582" width="32.85546875" style="1" customWidth="1"/>
    <col min="14583" max="14583" width="25.5703125" style="1" customWidth="1"/>
    <col min="14584" max="14584" width="26.5703125" style="1" customWidth="1"/>
    <col min="14585" max="14585" width="16" style="1" customWidth="1"/>
    <col min="14586" max="14586" width="12.7109375" style="1" customWidth="1"/>
    <col min="14587" max="14587" width="11.140625" style="1" customWidth="1"/>
    <col min="14588" max="14588" width="11.5703125" style="1" customWidth="1"/>
    <col min="14589" max="14589" width="11.28515625" style="1" customWidth="1"/>
    <col min="14590" max="14590" width="29" style="1" customWidth="1"/>
    <col min="14591" max="14591" width="12.42578125" style="1" customWidth="1"/>
    <col min="14592" max="14592" width="12.85546875" style="1" customWidth="1"/>
    <col min="14593" max="14593" width="11.28515625" style="1" customWidth="1"/>
    <col min="14594" max="14594" width="14.42578125" style="1" customWidth="1"/>
    <col min="14595" max="14595" width="10.140625" style="1" customWidth="1"/>
    <col min="14596" max="14596" width="10.5703125" style="1" customWidth="1"/>
    <col min="14597" max="14597" width="9.85546875" style="1" customWidth="1"/>
    <col min="14598" max="14598" width="50.28515625" style="1" customWidth="1"/>
    <col min="14599" max="14832" width="11.42578125" style="1"/>
    <col min="14833" max="14833" width="9.5703125" style="1" customWidth="1"/>
    <col min="14834" max="14834" width="9.85546875" style="1" customWidth="1"/>
    <col min="14835" max="14835" width="49.140625" style="1" customWidth="1"/>
    <col min="14836" max="14837" width="21.7109375" style="1" customWidth="1"/>
    <col min="14838" max="14838" width="32.85546875" style="1" customWidth="1"/>
    <col min="14839" max="14839" width="25.5703125" style="1" customWidth="1"/>
    <col min="14840" max="14840" width="26.5703125" style="1" customWidth="1"/>
    <col min="14841" max="14841" width="16" style="1" customWidth="1"/>
    <col min="14842" max="14842" width="12.7109375" style="1" customWidth="1"/>
    <col min="14843" max="14843" width="11.140625" style="1" customWidth="1"/>
    <col min="14844" max="14844" width="11.5703125" style="1" customWidth="1"/>
    <col min="14845" max="14845" width="11.28515625" style="1" customWidth="1"/>
    <col min="14846" max="14846" width="29" style="1" customWidth="1"/>
    <col min="14847" max="14847" width="12.42578125" style="1" customWidth="1"/>
    <col min="14848" max="14848" width="12.85546875" style="1" customWidth="1"/>
    <col min="14849" max="14849" width="11.28515625" style="1" customWidth="1"/>
    <col min="14850" max="14850" width="14.42578125" style="1" customWidth="1"/>
    <col min="14851" max="14851" width="10.140625" style="1" customWidth="1"/>
    <col min="14852" max="14852" width="10.5703125" style="1" customWidth="1"/>
    <col min="14853" max="14853" width="9.85546875" style="1" customWidth="1"/>
    <col min="14854" max="14854" width="50.28515625" style="1" customWidth="1"/>
    <col min="14855" max="15088" width="11.42578125" style="1"/>
    <col min="15089" max="15089" width="9.5703125" style="1" customWidth="1"/>
    <col min="15090" max="15090" width="9.85546875" style="1" customWidth="1"/>
    <col min="15091" max="15091" width="49.140625" style="1" customWidth="1"/>
    <col min="15092" max="15093" width="21.7109375" style="1" customWidth="1"/>
    <col min="15094" max="15094" width="32.85546875" style="1" customWidth="1"/>
    <col min="15095" max="15095" width="25.5703125" style="1" customWidth="1"/>
    <col min="15096" max="15096" width="26.5703125" style="1" customWidth="1"/>
    <col min="15097" max="15097" width="16" style="1" customWidth="1"/>
    <col min="15098" max="15098" width="12.7109375" style="1" customWidth="1"/>
    <col min="15099" max="15099" width="11.140625" style="1" customWidth="1"/>
    <col min="15100" max="15100" width="11.5703125" style="1" customWidth="1"/>
    <col min="15101" max="15101" width="11.28515625" style="1" customWidth="1"/>
    <col min="15102" max="15102" width="29" style="1" customWidth="1"/>
    <col min="15103" max="15103" width="12.42578125" style="1" customWidth="1"/>
    <col min="15104" max="15104" width="12.85546875" style="1" customWidth="1"/>
    <col min="15105" max="15105" width="11.28515625" style="1" customWidth="1"/>
    <col min="15106" max="15106" width="14.42578125" style="1" customWidth="1"/>
    <col min="15107" max="15107" width="10.140625" style="1" customWidth="1"/>
    <col min="15108" max="15108" width="10.5703125" style="1" customWidth="1"/>
    <col min="15109" max="15109" width="9.85546875" style="1" customWidth="1"/>
    <col min="15110" max="15110" width="50.28515625" style="1" customWidth="1"/>
    <col min="15111" max="15344" width="11.42578125" style="1"/>
    <col min="15345" max="15345" width="9.5703125" style="1" customWidth="1"/>
    <col min="15346" max="15346" width="9.85546875" style="1" customWidth="1"/>
    <col min="15347" max="15347" width="49.140625" style="1" customWidth="1"/>
    <col min="15348" max="15349" width="21.7109375" style="1" customWidth="1"/>
    <col min="15350" max="15350" width="32.85546875" style="1" customWidth="1"/>
    <col min="15351" max="15351" width="25.5703125" style="1" customWidth="1"/>
    <col min="15352" max="15352" width="26.5703125" style="1" customWidth="1"/>
    <col min="15353" max="15353" width="16" style="1" customWidth="1"/>
    <col min="15354" max="15354" width="12.7109375" style="1" customWidth="1"/>
    <col min="15355" max="15355" width="11.140625" style="1" customWidth="1"/>
    <col min="15356" max="15356" width="11.5703125" style="1" customWidth="1"/>
    <col min="15357" max="15357" width="11.28515625" style="1" customWidth="1"/>
    <col min="15358" max="15358" width="29" style="1" customWidth="1"/>
    <col min="15359" max="15359" width="12.42578125" style="1" customWidth="1"/>
    <col min="15360" max="15360" width="12.85546875" style="1" customWidth="1"/>
    <col min="15361" max="15361" width="11.28515625" style="1" customWidth="1"/>
    <col min="15362" max="15362" width="14.42578125" style="1" customWidth="1"/>
    <col min="15363" max="15363" width="10.140625" style="1" customWidth="1"/>
    <col min="15364" max="15364" width="10.5703125" style="1" customWidth="1"/>
    <col min="15365" max="15365" width="9.85546875" style="1" customWidth="1"/>
    <col min="15366" max="15366" width="50.28515625" style="1" customWidth="1"/>
    <col min="15367" max="15600" width="11.42578125" style="1"/>
    <col min="15601" max="15601" width="9.5703125" style="1" customWidth="1"/>
    <col min="15602" max="15602" width="9.85546875" style="1" customWidth="1"/>
    <col min="15603" max="15603" width="49.140625" style="1" customWidth="1"/>
    <col min="15604" max="15605" width="21.7109375" style="1" customWidth="1"/>
    <col min="15606" max="15606" width="32.85546875" style="1" customWidth="1"/>
    <col min="15607" max="15607" width="25.5703125" style="1" customWidth="1"/>
    <col min="15608" max="15608" width="26.5703125" style="1" customWidth="1"/>
    <col min="15609" max="15609" width="16" style="1" customWidth="1"/>
    <col min="15610" max="15610" width="12.7109375" style="1" customWidth="1"/>
    <col min="15611" max="15611" width="11.140625" style="1" customWidth="1"/>
    <col min="15612" max="15612" width="11.5703125" style="1" customWidth="1"/>
    <col min="15613" max="15613" width="11.28515625" style="1" customWidth="1"/>
    <col min="15614" max="15614" width="29" style="1" customWidth="1"/>
    <col min="15615" max="15615" width="12.42578125" style="1" customWidth="1"/>
    <col min="15616" max="15616" width="12.85546875" style="1" customWidth="1"/>
    <col min="15617" max="15617" width="11.28515625" style="1" customWidth="1"/>
    <col min="15618" max="15618" width="14.42578125" style="1" customWidth="1"/>
    <col min="15619" max="15619" width="10.140625" style="1" customWidth="1"/>
    <col min="15620" max="15620" width="10.5703125" style="1" customWidth="1"/>
    <col min="15621" max="15621" width="9.85546875" style="1" customWidth="1"/>
    <col min="15622" max="15622" width="50.28515625" style="1" customWidth="1"/>
    <col min="15623" max="15856" width="11.42578125" style="1"/>
    <col min="15857" max="15857" width="9.5703125" style="1" customWidth="1"/>
    <col min="15858" max="15858" width="9.85546875" style="1" customWidth="1"/>
    <col min="15859" max="15859" width="49.140625" style="1" customWidth="1"/>
    <col min="15860" max="15861" width="21.7109375" style="1" customWidth="1"/>
    <col min="15862" max="15862" width="32.85546875" style="1" customWidth="1"/>
    <col min="15863" max="15863" width="25.5703125" style="1" customWidth="1"/>
    <col min="15864" max="15864" width="26.5703125" style="1" customWidth="1"/>
    <col min="15865" max="15865" width="16" style="1" customWidth="1"/>
    <col min="15866" max="15866" width="12.7109375" style="1" customWidth="1"/>
    <col min="15867" max="15867" width="11.140625" style="1" customWidth="1"/>
    <col min="15868" max="15868" width="11.5703125" style="1" customWidth="1"/>
    <col min="15869" max="15869" width="11.28515625" style="1" customWidth="1"/>
    <col min="15870" max="15870" width="29" style="1" customWidth="1"/>
    <col min="15871" max="15871" width="12.42578125" style="1" customWidth="1"/>
    <col min="15872" max="15872" width="12.85546875" style="1" customWidth="1"/>
    <col min="15873" max="15873" width="11.28515625" style="1" customWidth="1"/>
    <col min="15874" max="15874" width="14.42578125" style="1" customWidth="1"/>
    <col min="15875" max="15875" width="10.140625" style="1" customWidth="1"/>
    <col min="15876" max="15876" width="10.5703125" style="1" customWidth="1"/>
    <col min="15877" max="15877" width="9.85546875" style="1" customWidth="1"/>
    <col min="15878" max="15878" width="50.28515625" style="1" customWidth="1"/>
    <col min="15879" max="16112" width="11.42578125" style="1"/>
    <col min="16113" max="16113" width="9.5703125" style="1" customWidth="1"/>
    <col min="16114" max="16114" width="9.85546875" style="1" customWidth="1"/>
    <col min="16115" max="16115" width="49.140625" style="1" customWidth="1"/>
    <col min="16116" max="16117" width="21.7109375" style="1" customWidth="1"/>
    <col min="16118" max="16118" width="32.85546875" style="1" customWidth="1"/>
    <col min="16119" max="16119" width="25.5703125" style="1" customWidth="1"/>
    <col min="16120" max="16120" width="26.5703125" style="1" customWidth="1"/>
    <col min="16121" max="16121" width="16" style="1" customWidth="1"/>
    <col min="16122" max="16122" width="12.7109375" style="1" customWidth="1"/>
    <col min="16123" max="16123" width="11.140625" style="1" customWidth="1"/>
    <col min="16124" max="16124" width="11.5703125" style="1" customWidth="1"/>
    <col min="16125" max="16125" width="11.28515625" style="1" customWidth="1"/>
    <col min="16126" max="16126" width="29" style="1" customWidth="1"/>
    <col min="16127" max="16127" width="12.42578125" style="1" customWidth="1"/>
    <col min="16128" max="16128" width="12.85546875" style="1" customWidth="1"/>
    <col min="16129" max="16129" width="11.28515625" style="1" customWidth="1"/>
    <col min="16130" max="16130" width="14.42578125" style="1" customWidth="1"/>
    <col min="16131" max="16131" width="10.140625" style="1" customWidth="1"/>
    <col min="16132" max="16132" width="10.5703125" style="1" customWidth="1"/>
    <col min="16133" max="16133" width="9.85546875" style="1" customWidth="1"/>
    <col min="16134" max="16134" width="43.140625" style="1" customWidth="1"/>
    <col min="16135" max="16135" width="11.42578125" style="1"/>
    <col min="16136" max="16136" width="13" style="1" bestFit="1" customWidth="1"/>
    <col min="16137" max="16137" width="15.140625" style="1" customWidth="1"/>
    <col min="16138" max="16138" width="11.42578125" style="1"/>
    <col min="16139" max="16139" width="14.7109375" style="1" bestFit="1" customWidth="1"/>
    <col min="16140" max="16140" width="15.140625" style="1" bestFit="1" customWidth="1"/>
    <col min="16141" max="16384" width="11.42578125" style="1"/>
  </cols>
  <sheetData>
    <row r="1" spans="1:40" ht="15" customHeight="1" x14ac:dyDescent="0.2">
      <c r="A1" s="1277" t="s">
        <v>1940</v>
      </c>
      <c r="B1" s="1278"/>
      <c r="C1" s="1278"/>
      <c r="D1" s="1278"/>
      <c r="E1" s="1278"/>
      <c r="F1" s="1278"/>
      <c r="G1" s="1278"/>
      <c r="H1" s="1278"/>
      <c r="I1" s="1278"/>
      <c r="J1" s="1278"/>
      <c r="K1" s="1278"/>
      <c r="L1" s="1278"/>
      <c r="M1" s="1278"/>
      <c r="N1" s="1278"/>
      <c r="O1" s="1278"/>
      <c r="P1" s="1278"/>
      <c r="Q1" s="1278"/>
      <c r="R1" s="1278"/>
      <c r="S1" s="1278"/>
      <c r="T1" s="1278"/>
      <c r="U1" s="1278"/>
      <c r="V1" s="1278"/>
    </row>
    <row r="2" spans="1:40" ht="15" customHeight="1" x14ac:dyDescent="0.2">
      <c r="A2" s="1277" t="s">
        <v>0</v>
      </c>
      <c r="B2" s="1278"/>
      <c r="C2" s="1278"/>
      <c r="D2" s="1278"/>
      <c r="E2" s="1278"/>
      <c r="F2" s="1278"/>
      <c r="G2" s="1278"/>
      <c r="H2" s="1278"/>
      <c r="I2" s="1278"/>
      <c r="J2" s="1278"/>
      <c r="K2" s="1278"/>
      <c r="L2" s="1278"/>
      <c r="M2" s="1278"/>
      <c r="N2" s="1278"/>
      <c r="O2" s="1278"/>
      <c r="P2" s="1278"/>
      <c r="Q2" s="1278"/>
      <c r="R2" s="1278"/>
      <c r="S2" s="1278"/>
      <c r="T2" s="1278"/>
      <c r="U2" s="1278"/>
      <c r="V2" s="1278"/>
      <c r="Z2" s="47" t="s">
        <v>250</v>
      </c>
    </row>
    <row r="3" spans="1:40" ht="15" customHeight="1" x14ac:dyDescent="0.2">
      <c r="A3" s="1277" t="s">
        <v>2238</v>
      </c>
      <c r="B3" s="1278"/>
      <c r="C3" s="1278"/>
      <c r="D3" s="1278"/>
      <c r="E3" s="1278"/>
      <c r="F3" s="1278"/>
      <c r="G3" s="1278"/>
      <c r="H3" s="1278"/>
      <c r="I3" s="1278"/>
      <c r="J3" s="1278"/>
      <c r="K3" s="1278"/>
      <c r="L3" s="1278"/>
      <c r="M3" s="1278"/>
      <c r="N3" s="1278"/>
      <c r="O3" s="1278"/>
      <c r="P3" s="1278"/>
      <c r="Q3" s="1278"/>
      <c r="R3" s="1278"/>
      <c r="S3" s="1278"/>
      <c r="T3" s="1278"/>
      <c r="U3" s="1278"/>
      <c r="V3" s="1278"/>
      <c r="Z3" s="255">
        <v>41487</v>
      </c>
    </row>
    <row r="4" spans="1:40" x14ac:dyDescent="0.2">
      <c r="A4" s="1271" t="s">
        <v>1</v>
      </c>
      <c r="B4" s="1272"/>
      <c r="C4" s="1272"/>
      <c r="D4" s="1272"/>
      <c r="E4" s="1272"/>
      <c r="F4" s="1272"/>
      <c r="G4" s="1272"/>
      <c r="H4" s="1272"/>
      <c r="I4" s="1272"/>
      <c r="J4" s="1272"/>
      <c r="K4" s="1272"/>
      <c r="L4" s="1272"/>
      <c r="M4" s="1272"/>
      <c r="N4" s="1272"/>
      <c r="O4" s="1272"/>
      <c r="P4" s="1272"/>
      <c r="Q4" s="1272"/>
      <c r="R4" s="1272"/>
      <c r="S4" s="1272"/>
      <c r="T4" s="1272"/>
      <c r="U4" s="1272"/>
      <c r="V4" s="1272"/>
    </row>
    <row r="5" spans="1:40" s="4" customFormat="1" ht="14.25" customHeight="1" x14ac:dyDescent="0.25">
      <c r="A5" s="1273" t="s">
        <v>1634</v>
      </c>
      <c r="B5" s="1274"/>
      <c r="C5" s="1274"/>
      <c r="D5" s="867"/>
      <c r="E5" s="867"/>
      <c r="F5" s="3"/>
      <c r="G5" s="3"/>
      <c r="H5" s="3"/>
      <c r="I5" s="3"/>
      <c r="J5" s="3"/>
      <c r="K5" s="3"/>
      <c r="L5" s="3"/>
      <c r="M5" s="3"/>
      <c r="N5" s="2"/>
      <c r="O5" s="3"/>
      <c r="Q5" s="2"/>
      <c r="R5" s="2"/>
      <c r="S5" s="2"/>
      <c r="T5" s="2"/>
      <c r="U5" s="5"/>
      <c r="V5" s="1279"/>
      <c r="W5" s="2"/>
      <c r="X5" s="2"/>
      <c r="Y5" s="2"/>
      <c r="Z5" s="2"/>
      <c r="AA5" s="2"/>
      <c r="AB5" s="2"/>
      <c r="AC5" s="2"/>
      <c r="AD5" s="2"/>
      <c r="AE5" s="2"/>
      <c r="AF5" s="2"/>
      <c r="AG5" s="2"/>
      <c r="AH5" s="2"/>
      <c r="AI5" s="2"/>
      <c r="AJ5" s="2"/>
      <c r="AK5" s="2"/>
      <c r="AL5" s="2"/>
      <c r="AM5" s="2"/>
      <c r="AN5" s="2"/>
    </row>
    <row r="6" spans="1:40" s="4" customFormat="1" ht="14.25" customHeight="1" x14ac:dyDescent="0.25">
      <c r="A6" s="1273" t="s">
        <v>2</v>
      </c>
      <c r="B6" s="1274"/>
      <c r="C6" s="1274"/>
      <c r="D6" s="867"/>
      <c r="E6" s="867"/>
      <c r="F6" s="3"/>
      <c r="G6" s="3"/>
      <c r="H6" s="3"/>
      <c r="I6" s="3"/>
      <c r="J6" s="3"/>
      <c r="K6" s="3"/>
      <c r="L6" s="3"/>
      <c r="M6" s="3"/>
      <c r="N6" s="2"/>
      <c r="O6" s="3"/>
      <c r="Q6" s="2"/>
      <c r="R6" s="2"/>
      <c r="S6" s="2"/>
      <c r="T6" s="2"/>
      <c r="U6" s="5"/>
      <c r="V6" s="1279"/>
      <c r="W6" s="2"/>
      <c r="X6" s="2"/>
      <c r="Y6" s="2"/>
      <c r="Z6" s="2"/>
      <c r="AA6" s="2"/>
      <c r="AB6" s="2"/>
      <c r="AC6" s="2"/>
      <c r="AD6" s="2"/>
      <c r="AE6" s="2"/>
      <c r="AF6" s="2"/>
      <c r="AG6" s="2"/>
      <c r="AH6" s="2"/>
      <c r="AI6" s="2"/>
      <c r="AJ6" s="2"/>
      <c r="AK6" s="2"/>
      <c r="AL6" s="2"/>
      <c r="AM6" s="2"/>
      <c r="AN6" s="2"/>
    </row>
    <row r="7" spans="1:40" s="4" customFormat="1" ht="14.25" customHeight="1" thickBot="1" x14ac:dyDescent="0.3">
      <c r="A7" s="1273" t="s">
        <v>2588</v>
      </c>
      <c r="B7" s="1274"/>
      <c r="C7" s="1274"/>
      <c r="D7" s="988"/>
      <c r="E7" s="988"/>
      <c r="F7" s="988"/>
      <c r="G7" s="988"/>
      <c r="H7" s="988"/>
      <c r="I7" s="3"/>
      <c r="J7" s="3"/>
      <c r="K7" s="3"/>
      <c r="L7" s="3"/>
      <c r="M7" s="3"/>
      <c r="N7" s="2"/>
      <c r="O7" s="3"/>
      <c r="Q7" s="2"/>
      <c r="R7" s="2"/>
      <c r="S7" s="2"/>
      <c r="T7" s="2"/>
      <c r="U7" s="5"/>
      <c r="V7" s="1279"/>
      <c r="W7" s="2"/>
      <c r="X7" s="2"/>
      <c r="Y7" s="2"/>
      <c r="Z7" s="2"/>
      <c r="AA7" s="2"/>
      <c r="AB7" s="2"/>
      <c r="AC7" s="2"/>
      <c r="AD7" s="2"/>
      <c r="AE7" s="2"/>
      <c r="AF7" s="2"/>
      <c r="AG7" s="2"/>
      <c r="AH7" s="2"/>
      <c r="AI7" s="2"/>
      <c r="AJ7" s="2"/>
      <c r="AK7" s="2"/>
      <c r="AL7" s="2"/>
      <c r="AM7" s="2"/>
      <c r="AN7" s="2"/>
    </row>
    <row r="8" spans="1:40" s="4" customFormat="1" ht="14.25" customHeight="1" thickBot="1" x14ac:dyDescent="0.3">
      <c r="A8" s="1275" t="s">
        <v>2686</v>
      </c>
      <c r="B8" s="1276"/>
      <c r="C8" s="1276"/>
      <c r="D8" s="412">
        <f>+Z3</f>
        <v>41487</v>
      </c>
      <c r="E8" s="3"/>
      <c r="F8" s="3"/>
      <c r="G8" s="3"/>
      <c r="H8" s="3"/>
      <c r="I8" s="3"/>
      <c r="J8" s="3"/>
      <c r="K8" s="3"/>
      <c r="L8" s="1195"/>
      <c r="M8" s="1195"/>
      <c r="N8" s="6"/>
      <c r="O8" s="7"/>
      <c r="P8" s="8"/>
      <c r="Q8" s="6"/>
      <c r="R8" s="6"/>
      <c r="S8" s="6"/>
      <c r="T8" s="1181">
        <v>41455</v>
      </c>
      <c r="U8" s="1182"/>
      <c r="V8" s="1279"/>
      <c r="W8" s="2"/>
      <c r="X8" s="2"/>
      <c r="Y8" s="2"/>
      <c r="Z8" s="2"/>
      <c r="AA8" s="2"/>
      <c r="AB8" s="2"/>
      <c r="AC8" s="2"/>
      <c r="AD8" s="2"/>
      <c r="AE8" s="2"/>
      <c r="AF8" s="2"/>
      <c r="AG8" s="2"/>
      <c r="AH8" s="2"/>
      <c r="AI8" s="2"/>
      <c r="AJ8" s="2"/>
      <c r="AK8" s="2"/>
      <c r="AL8" s="2"/>
      <c r="AM8" s="2"/>
      <c r="AN8" s="2"/>
    </row>
    <row r="9" spans="1:40" ht="65.25" customHeight="1" thickBot="1" x14ac:dyDescent="0.25">
      <c r="A9" s="1183" t="s">
        <v>3</v>
      </c>
      <c r="B9" s="1183" t="s">
        <v>4</v>
      </c>
      <c r="C9" s="1183" t="s">
        <v>5</v>
      </c>
      <c r="D9" s="1185" t="s">
        <v>6</v>
      </c>
      <c r="E9" s="1069" t="s">
        <v>7</v>
      </c>
      <c r="F9" s="1183" t="s">
        <v>8</v>
      </c>
      <c r="G9" s="1183" t="s">
        <v>9</v>
      </c>
      <c r="H9" s="1183" t="s">
        <v>10</v>
      </c>
      <c r="I9" s="1069" t="s">
        <v>11</v>
      </c>
      <c r="J9" s="1069" t="s">
        <v>12</v>
      </c>
      <c r="K9" s="1187" t="s">
        <v>13</v>
      </c>
      <c r="L9" s="1185" t="s">
        <v>14</v>
      </c>
      <c r="M9" s="1069" t="s">
        <v>15</v>
      </c>
      <c r="N9" s="1191" t="s">
        <v>16</v>
      </c>
      <c r="O9" s="1193" t="s">
        <v>17</v>
      </c>
      <c r="P9" s="1069" t="s">
        <v>1226</v>
      </c>
      <c r="Q9" s="1069" t="s">
        <v>1227</v>
      </c>
      <c r="R9" s="1069" t="s">
        <v>18</v>
      </c>
      <c r="S9" s="1187" t="s">
        <v>19</v>
      </c>
      <c r="T9" s="1189" t="s">
        <v>20</v>
      </c>
      <c r="U9" s="1190"/>
      <c r="V9" s="1280"/>
      <c r="Y9" s="1069" t="s">
        <v>251</v>
      </c>
      <c r="AA9" s="1183" t="s">
        <v>657</v>
      </c>
      <c r="AB9" s="1069" t="s">
        <v>2233</v>
      </c>
    </row>
    <row r="10" spans="1:40" ht="26.25" customHeight="1" thickBot="1" x14ac:dyDescent="0.25">
      <c r="A10" s="1184"/>
      <c r="B10" s="1184"/>
      <c r="C10" s="1184"/>
      <c r="D10" s="1186"/>
      <c r="E10" s="1070"/>
      <c r="F10" s="1184"/>
      <c r="G10" s="1184"/>
      <c r="H10" s="1184"/>
      <c r="I10" s="1070"/>
      <c r="J10" s="1070"/>
      <c r="K10" s="1188"/>
      <c r="L10" s="1186"/>
      <c r="M10" s="1070"/>
      <c r="N10" s="1192"/>
      <c r="O10" s="1194"/>
      <c r="P10" s="1070"/>
      <c r="Q10" s="1070"/>
      <c r="R10" s="1070"/>
      <c r="S10" s="1188"/>
      <c r="T10" s="9" t="s">
        <v>21</v>
      </c>
      <c r="U10" s="10" t="s">
        <v>22</v>
      </c>
      <c r="V10" s="1281" t="s">
        <v>23</v>
      </c>
      <c r="Y10" s="1070"/>
      <c r="AA10" s="1184"/>
      <c r="AB10" s="1070"/>
    </row>
    <row r="11" spans="1:40" ht="22.5" customHeight="1" thickBot="1" x14ac:dyDescent="0.25">
      <c r="A11" s="1018" t="s">
        <v>1635</v>
      </c>
      <c r="B11" s="840"/>
      <c r="C11" s="840"/>
      <c r="D11" s="840"/>
      <c r="E11" s="840"/>
      <c r="F11" s="840"/>
      <c r="G11" s="840"/>
      <c r="H11" s="840"/>
      <c r="I11" s="840"/>
      <c r="J11" s="840"/>
      <c r="K11" s="840"/>
      <c r="L11" s="840"/>
      <c r="M11" s="840"/>
      <c r="N11" s="840"/>
      <c r="O11" s="838"/>
      <c r="P11" s="839"/>
      <c r="Q11" s="840"/>
      <c r="R11" s="840"/>
      <c r="S11" s="840"/>
      <c r="T11" s="841"/>
      <c r="U11" s="841"/>
      <c r="V11" s="1282"/>
      <c r="W11" s="653"/>
      <c r="X11" s="653"/>
      <c r="Y11" s="652"/>
      <c r="Z11" s="653"/>
      <c r="AA11" s="652"/>
      <c r="AB11" s="653"/>
    </row>
    <row r="12" spans="1:40" ht="109.5" customHeight="1" thickBot="1" x14ac:dyDescent="0.25">
      <c r="A12" s="1105">
        <v>1</v>
      </c>
      <c r="B12" s="1114">
        <v>0</v>
      </c>
      <c r="C12" s="1066" t="s">
        <v>1636</v>
      </c>
      <c r="D12" s="1066" t="s">
        <v>1637</v>
      </c>
      <c r="E12" s="1082" t="s">
        <v>1638</v>
      </c>
      <c r="F12" s="1101" t="s">
        <v>2128</v>
      </c>
      <c r="G12" s="1101" t="s">
        <v>1639</v>
      </c>
      <c r="H12" s="749" t="s">
        <v>1640</v>
      </c>
      <c r="I12" s="129" t="s">
        <v>1641</v>
      </c>
      <c r="J12" s="714">
        <v>1</v>
      </c>
      <c r="K12" s="658">
        <v>41122</v>
      </c>
      <c r="L12" s="658">
        <v>41274</v>
      </c>
      <c r="M12" s="50">
        <f t="shared" ref="M12:M85" si="0">(+L12-K12)/7</f>
        <v>21.714285714285715</v>
      </c>
      <c r="N12" s="1103" t="s">
        <v>1642</v>
      </c>
      <c r="O12" s="659">
        <v>1</v>
      </c>
      <c r="P12" s="660">
        <f>IF(O12/J12&gt;1,1,+O12/J12)</f>
        <v>1</v>
      </c>
      <c r="Q12" s="361">
        <f>+M12*P12</f>
        <v>21.714285714285715</v>
      </c>
      <c r="R12" s="361">
        <f>IF(L12&lt;=$T$8,Q12,0)</f>
        <v>21.714285714285715</v>
      </c>
      <c r="S12" s="361">
        <f>IF($T$8&gt;=L12,M12,0)</f>
        <v>21.714285714285715</v>
      </c>
      <c r="T12" s="317"/>
      <c r="U12" s="317"/>
      <c r="V12" s="1283" t="s">
        <v>2092</v>
      </c>
      <c r="W12" s="158">
        <f>IF(P12=100%,2,0)</f>
        <v>2</v>
      </c>
      <c r="X12" s="158">
        <f>IF(L12&lt;$Z$3,0,1)</f>
        <v>0</v>
      </c>
      <c r="Y12" s="380" t="str">
        <f>IF(W12+X12&gt;1,"CUMPLIDA",IF(X12=1,"EN TERMINO","VENCIDA"))</f>
        <v>CUMPLIDA</v>
      </c>
      <c r="AA12" s="1079"/>
      <c r="AB12" s="1033" t="str">
        <f>IF(Y12&amp;Y13&amp;Y14="CUMPLIDA","CUMPLIDA",IF(OR(Y12="VENCIDA",Y13="VENCIDA",Y14="VENCIDA"),"VENCIDA",IF(W12+W13+W14=6,"CUMPLIDA","EN TERMINO")))</f>
        <v>VENCIDA</v>
      </c>
    </row>
    <row r="13" spans="1:40" ht="110.25" customHeight="1" thickBot="1" x14ac:dyDescent="0.25">
      <c r="A13" s="1106"/>
      <c r="B13" s="1115"/>
      <c r="C13" s="1111"/>
      <c r="D13" s="1111"/>
      <c r="E13" s="1117"/>
      <c r="F13" s="1102"/>
      <c r="G13" s="1102"/>
      <c r="H13" s="750" t="s">
        <v>1643</v>
      </c>
      <c r="I13" s="287" t="s">
        <v>1644</v>
      </c>
      <c r="J13" s="715">
        <v>3</v>
      </c>
      <c r="K13" s="645">
        <v>41167</v>
      </c>
      <c r="L13" s="645">
        <v>41455</v>
      </c>
      <c r="M13" s="544">
        <f t="shared" si="0"/>
        <v>41.142857142857146</v>
      </c>
      <c r="N13" s="1104"/>
      <c r="O13" s="43">
        <v>2</v>
      </c>
      <c r="P13" s="655">
        <f t="shared" ref="P13:P76" si="1">IF(O13/J13&gt;1,1,+O13/J13)</f>
        <v>0.66666666666666663</v>
      </c>
      <c r="Q13" s="363">
        <f t="shared" ref="Q13:Q76" si="2">+M13*P13</f>
        <v>27.428571428571431</v>
      </c>
      <c r="R13" s="363">
        <f t="shared" ref="R13:R76" si="3">IF(L13&lt;=$T$8,Q13,0)</f>
        <v>27.428571428571431</v>
      </c>
      <c r="S13" s="363">
        <f t="shared" ref="S13:S76" si="4">IF($T$8&gt;=L13,M13,0)</f>
        <v>41.142857142857146</v>
      </c>
      <c r="T13" s="319"/>
      <c r="U13" s="319"/>
      <c r="V13" s="1284" t="s">
        <v>2665</v>
      </c>
      <c r="W13" s="272">
        <f t="shared" ref="W13:W76" si="5">IF(P13=100%,2,0)</f>
        <v>0</v>
      </c>
      <c r="X13" s="272">
        <f t="shared" ref="X13:X76" si="6">IF(L13&lt;$Z$3,0,1)</f>
        <v>0</v>
      </c>
      <c r="Y13" s="381" t="str">
        <f t="shared" ref="Y13:Y76" si="7">IF(W13+X13&gt;1,"CUMPLIDA",IF(X13=1,"EN TERMINO","VENCIDA"))</f>
        <v>VENCIDA</v>
      </c>
      <c r="AA13" s="1079"/>
      <c r="AB13" s="1052"/>
    </row>
    <row r="14" spans="1:40" ht="153.75" thickBot="1" x14ac:dyDescent="0.25">
      <c r="A14" s="1107"/>
      <c r="B14" s="1116"/>
      <c r="C14" s="1068"/>
      <c r="D14" s="1068"/>
      <c r="E14" s="1083"/>
      <c r="F14" s="751" t="s">
        <v>1645</v>
      </c>
      <c r="G14" s="751" t="s">
        <v>1646</v>
      </c>
      <c r="H14" s="751" t="s">
        <v>1647</v>
      </c>
      <c r="I14" s="751" t="s">
        <v>1648</v>
      </c>
      <c r="J14" s="455">
        <v>1</v>
      </c>
      <c r="K14" s="661">
        <v>41183</v>
      </c>
      <c r="L14" s="661">
        <v>41532</v>
      </c>
      <c r="M14" s="545">
        <f t="shared" si="0"/>
        <v>49.857142857142854</v>
      </c>
      <c r="N14" s="662" t="s">
        <v>1649</v>
      </c>
      <c r="O14" s="663"/>
      <c r="P14" s="664">
        <f t="shared" si="1"/>
        <v>0</v>
      </c>
      <c r="Q14" s="362">
        <f t="shared" si="2"/>
        <v>0</v>
      </c>
      <c r="R14" s="362">
        <f t="shared" si="3"/>
        <v>0</v>
      </c>
      <c r="S14" s="362">
        <f t="shared" si="4"/>
        <v>0</v>
      </c>
      <c r="T14" s="321"/>
      <c r="U14" s="321"/>
      <c r="V14" s="1285" t="s">
        <v>1965</v>
      </c>
      <c r="W14" s="157">
        <f t="shared" si="5"/>
        <v>0</v>
      </c>
      <c r="X14" s="157">
        <f t="shared" si="6"/>
        <v>1</v>
      </c>
      <c r="Y14" s="382" t="str">
        <f t="shared" si="7"/>
        <v>EN TERMINO</v>
      </c>
      <c r="AA14" s="1079"/>
      <c r="AB14" s="1034"/>
    </row>
    <row r="15" spans="1:40" ht="409.6" thickBot="1" x14ac:dyDescent="0.25">
      <c r="A15" s="132">
        <v>2</v>
      </c>
      <c r="B15" s="665">
        <v>0</v>
      </c>
      <c r="C15" s="279" t="s">
        <v>2224</v>
      </c>
      <c r="D15" s="279" t="s">
        <v>2129</v>
      </c>
      <c r="E15" s="666" t="s">
        <v>1638</v>
      </c>
      <c r="F15" s="116" t="s">
        <v>2130</v>
      </c>
      <c r="G15" s="116" t="s">
        <v>1650</v>
      </c>
      <c r="H15" s="116" t="s">
        <v>1651</v>
      </c>
      <c r="I15" s="116" t="s">
        <v>1652</v>
      </c>
      <c r="J15" s="120">
        <v>1</v>
      </c>
      <c r="K15" s="667">
        <v>41183</v>
      </c>
      <c r="L15" s="667">
        <v>41213</v>
      </c>
      <c r="M15" s="118">
        <f t="shared" si="0"/>
        <v>4.2857142857142856</v>
      </c>
      <c r="N15" s="668" t="s">
        <v>1653</v>
      </c>
      <c r="O15" s="669">
        <v>100</v>
      </c>
      <c r="P15" s="670">
        <f t="shared" si="1"/>
        <v>1</v>
      </c>
      <c r="Q15" s="118">
        <f t="shared" si="2"/>
        <v>4.2857142857142856</v>
      </c>
      <c r="R15" s="118">
        <f t="shared" si="3"/>
        <v>4.2857142857142856</v>
      </c>
      <c r="S15" s="118">
        <f t="shared" si="4"/>
        <v>4.2857142857142856</v>
      </c>
      <c r="T15" s="181"/>
      <c r="U15" s="181"/>
      <c r="V15" s="1286" t="s">
        <v>2131</v>
      </c>
      <c r="W15" s="213">
        <f t="shared" si="5"/>
        <v>2</v>
      </c>
      <c r="X15" s="213">
        <f t="shared" si="6"/>
        <v>0</v>
      </c>
      <c r="Y15" s="79" t="str">
        <f t="shared" si="7"/>
        <v>CUMPLIDA</v>
      </c>
      <c r="AA15" s="837"/>
      <c r="AB15" s="846" t="str">
        <f>IF(Y15="CUMPLIDA","CUMPLIDA",IF(Y15="EN TERMINO","EN TERMINO","VENCIDA"))</f>
        <v>CUMPLIDA</v>
      </c>
    </row>
    <row r="16" spans="1:40" ht="357.75" thickBot="1" x14ac:dyDescent="0.25">
      <c r="A16" s="132">
        <v>3</v>
      </c>
      <c r="B16" s="294">
        <v>0</v>
      </c>
      <c r="C16" s="279" t="s">
        <v>1654</v>
      </c>
      <c r="D16" s="279" t="s">
        <v>49</v>
      </c>
      <c r="E16" s="279" t="s">
        <v>1638</v>
      </c>
      <c r="F16" s="116" t="s">
        <v>1655</v>
      </c>
      <c r="G16" s="116" t="s">
        <v>1656</v>
      </c>
      <c r="H16" s="116" t="s">
        <v>1657</v>
      </c>
      <c r="I16" s="116" t="s">
        <v>1658</v>
      </c>
      <c r="J16" s="120">
        <v>1</v>
      </c>
      <c r="K16" s="667">
        <v>41320</v>
      </c>
      <c r="L16" s="667">
        <v>41532</v>
      </c>
      <c r="M16" s="118">
        <f t="shared" si="0"/>
        <v>30.285714285714285</v>
      </c>
      <c r="N16" s="668" t="s">
        <v>1653</v>
      </c>
      <c r="O16" s="669"/>
      <c r="P16" s="670">
        <f t="shared" si="1"/>
        <v>0</v>
      </c>
      <c r="Q16" s="118">
        <f t="shared" si="2"/>
        <v>0</v>
      </c>
      <c r="R16" s="118">
        <f t="shared" si="3"/>
        <v>0</v>
      </c>
      <c r="S16" s="118">
        <f t="shared" si="4"/>
        <v>0</v>
      </c>
      <c r="T16" s="181"/>
      <c r="U16" s="181"/>
      <c r="V16" s="1287"/>
      <c r="W16" s="213">
        <f t="shared" si="5"/>
        <v>0</v>
      </c>
      <c r="X16" s="213">
        <f t="shared" si="6"/>
        <v>1</v>
      </c>
      <c r="Y16" s="79" t="str">
        <f t="shared" si="7"/>
        <v>EN TERMINO</v>
      </c>
      <c r="AA16" s="710"/>
      <c r="AB16" s="846" t="str">
        <f t="shared" ref="AB16:AB22" si="8">IF(Y16="CUMPLIDA","CUMPLIDA",IF(Y16="EN TERMINO","EN TERMINO","VENCIDA"))</f>
        <v>EN TERMINO</v>
      </c>
    </row>
    <row r="17" spans="1:28" ht="230.25" thickBot="1" x14ac:dyDescent="0.25">
      <c r="A17" s="132">
        <v>4</v>
      </c>
      <c r="B17" s="294">
        <v>0</v>
      </c>
      <c r="C17" s="279" t="s">
        <v>1659</v>
      </c>
      <c r="D17" s="279" t="s">
        <v>1660</v>
      </c>
      <c r="E17" s="666" t="s">
        <v>1638</v>
      </c>
      <c r="F17" s="116" t="s">
        <v>1661</v>
      </c>
      <c r="G17" s="116" t="s">
        <v>1662</v>
      </c>
      <c r="H17" s="116" t="s">
        <v>1663</v>
      </c>
      <c r="I17" s="116" t="s">
        <v>349</v>
      </c>
      <c r="J17" s="120">
        <v>1</v>
      </c>
      <c r="K17" s="667">
        <v>41197</v>
      </c>
      <c r="L17" s="667">
        <v>41274</v>
      </c>
      <c r="M17" s="118">
        <f t="shared" si="0"/>
        <v>11</v>
      </c>
      <c r="N17" s="668" t="s">
        <v>1653</v>
      </c>
      <c r="O17" s="85">
        <v>1</v>
      </c>
      <c r="P17" s="670">
        <f t="shared" si="1"/>
        <v>1</v>
      </c>
      <c r="Q17" s="118">
        <f t="shared" si="2"/>
        <v>11</v>
      </c>
      <c r="R17" s="118">
        <f t="shared" si="3"/>
        <v>11</v>
      </c>
      <c r="S17" s="118">
        <f t="shared" si="4"/>
        <v>11</v>
      </c>
      <c r="T17" s="181"/>
      <c r="U17" s="181"/>
      <c r="V17" s="1286" t="s">
        <v>2132</v>
      </c>
      <c r="W17" s="213">
        <f t="shared" si="5"/>
        <v>2</v>
      </c>
      <c r="X17" s="213">
        <f t="shared" si="6"/>
        <v>0</v>
      </c>
      <c r="Y17" s="79" t="str">
        <f t="shared" si="7"/>
        <v>CUMPLIDA</v>
      </c>
      <c r="AA17" s="710"/>
      <c r="AB17" s="846" t="str">
        <f t="shared" si="8"/>
        <v>CUMPLIDA</v>
      </c>
    </row>
    <row r="18" spans="1:28" ht="243" thickBot="1" x14ac:dyDescent="0.25">
      <c r="A18" s="132">
        <v>5</v>
      </c>
      <c r="B18" s="294">
        <v>0</v>
      </c>
      <c r="C18" s="279" t="s">
        <v>1664</v>
      </c>
      <c r="D18" s="279" t="s">
        <v>1665</v>
      </c>
      <c r="E18" s="666" t="s">
        <v>1638</v>
      </c>
      <c r="F18" s="116" t="s">
        <v>1666</v>
      </c>
      <c r="G18" s="116" t="s">
        <v>1667</v>
      </c>
      <c r="H18" s="116" t="s">
        <v>1668</v>
      </c>
      <c r="I18" s="116" t="s">
        <v>1669</v>
      </c>
      <c r="J18" s="117">
        <v>1</v>
      </c>
      <c r="K18" s="667">
        <v>41214</v>
      </c>
      <c r="L18" s="667">
        <v>41532</v>
      </c>
      <c r="M18" s="118">
        <f t="shared" si="0"/>
        <v>45.428571428571431</v>
      </c>
      <c r="N18" s="668" t="s">
        <v>1653</v>
      </c>
      <c r="O18" s="669"/>
      <c r="P18" s="670">
        <f t="shared" si="1"/>
        <v>0</v>
      </c>
      <c r="Q18" s="118">
        <f t="shared" si="2"/>
        <v>0</v>
      </c>
      <c r="R18" s="118">
        <f t="shared" si="3"/>
        <v>0</v>
      </c>
      <c r="S18" s="118">
        <f t="shared" si="4"/>
        <v>0</v>
      </c>
      <c r="T18" s="181"/>
      <c r="U18" s="181"/>
      <c r="V18" s="1287"/>
      <c r="W18" s="213">
        <f t="shared" si="5"/>
        <v>0</v>
      </c>
      <c r="X18" s="213">
        <f t="shared" si="6"/>
        <v>1</v>
      </c>
      <c r="Y18" s="79" t="str">
        <f t="shared" si="7"/>
        <v>EN TERMINO</v>
      </c>
      <c r="AA18" s="710"/>
      <c r="AB18" s="846" t="str">
        <f t="shared" si="8"/>
        <v>EN TERMINO</v>
      </c>
    </row>
    <row r="19" spans="1:28" ht="243" thickBot="1" x14ac:dyDescent="0.25">
      <c r="A19" s="132">
        <v>6</v>
      </c>
      <c r="B19" s="294">
        <v>0</v>
      </c>
      <c r="C19" s="279" t="s">
        <v>1670</v>
      </c>
      <c r="D19" s="279" t="s">
        <v>1671</v>
      </c>
      <c r="E19" s="279" t="s">
        <v>1638</v>
      </c>
      <c r="F19" s="116" t="s">
        <v>1672</v>
      </c>
      <c r="G19" s="116" t="s">
        <v>1673</v>
      </c>
      <c r="H19" s="116" t="s">
        <v>1674</v>
      </c>
      <c r="I19" s="116" t="s">
        <v>1675</v>
      </c>
      <c r="J19" s="120">
        <v>1</v>
      </c>
      <c r="K19" s="667">
        <v>41183</v>
      </c>
      <c r="L19" s="667">
        <v>41547</v>
      </c>
      <c r="M19" s="118">
        <f t="shared" si="0"/>
        <v>52</v>
      </c>
      <c r="N19" s="668" t="s">
        <v>1653</v>
      </c>
      <c r="O19" s="669"/>
      <c r="P19" s="670">
        <f t="shared" si="1"/>
        <v>0</v>
      </c>
      <c r="Q19" s="118">
        <f t="shared" si="2"/>
        <v>0</v>
      </c>
      <c r="R19" s="118">
        <f t="shared" si="3"/>
        <v>0</v>
      </c>
      <c r="S19" s="118">
        <f t="shared" si="4"/>
        <v>0</v>
      </c>
      <c r="T19" s="181"/>
      <c r="U19" s="181"/>
      <c r="V19" s="1287"/>
      <c r="W19" s="213">
        <f t="shared" si="5"/>
        <v>0</v>
      </c>
      <c r="X19" s="213">
        <f t="shared" si="6"/>
        <v>1</v>
      </c>
      <c r="Y19" s="79" t="str">
        <f t="shared" si="7"/>
        <v>EN TERMINO</v>
      </c>
      <c r="AA19" s="710"/>
      <c r="AB19" s="846" t="str">
        <f t="shared" si="8"/>
        <v>EN TERMINO</v>
      </c>
    </row>
    <row r="20" spans="1:28" ht="217.5" thickBot="1" x14ac:dyDescent="0.25">
      <c r="A20" s="132">
        <v>7</v>
      </c>
      <c r="B20" s="294">
        <v>0</v>
      </c>
      <c r="C20" s="279" t="s">
        <v>1676</v>
      </c>
      <c r="D20" s="279" t="s">
        <v>1677</v>
      </c>
      <c r="E20" s="279" t="s">
        <v>1638</v>
      </c>
      <c r="F20" s="116" t="s">
        <v>1678</v>
      </c>
      <c r="G20" s="116" t="s">
        <v>1679</v>
      </c>
      <c r="H20" s="116" t="s">
        <v>1680</v>
      </c>
      <c r="I20" s="116" t="s">
        <v>1681</v>
      </c>
      <c r="J20" s="120">
        <v>1</v>
      </c>
      <c r="K20" s="667">
        <v>41183</v>
      </c>
      <c r="L20" s="667">
        <v>41547</v>
      </c>
      <c r="M20" s="118">
        <f t="shared" si="0"/>
        <v>52</v>
      </c>
      <c r="N20" s="668" t="s">
        <v>1653</v>
      </c>
      <c r="O20" s="669"/>
      <c r="P20" s="670">
        <f t="shared" si="1"/>
        <v>0</v>
      </c>
      <c r="Q20" s="118">
        <f t="shared" si="2"/>
        <v>0</v>
      </c>
      <c r="R20" s="118">
        <f t="shared" si="3"/>
        <v>0</v>
      </c>
      <c r="S20" s="118">
        <f t="shared" si="4"/>
        <v>0</v>
      </c>
      <c r="T20" s="181"/>
      <c r="U20" s="181"/>
      <c r="V20" s="1287"/>
      <c r="W20" s="213">
        <f t="shared" si="5"/>
        <v>0</v>
      </c>
      <c r="X20" s="213">
        <f t="shared" si="6"/>
        <v>1</v>
      </c>
      <c r="Y20" s="79" t="str">
        <f t="shared" si="7"/>
        <v>EN TERMINO</v>
      </c>
      <c r="AA20" s="710"/>
      <c r="AB20" s="846" t="str">
        <f t="shared" si="8"/>
        <v>EN TERMINO</v>
      </c>
    </row>
    <row r="21" spans="1:28" ht="243" thickBot="1" x14ac:dyDescent="0.25">
      <c r="A21" s="132">
        <v>8</v>
      </c>
      <c r="B21" s="294">
        <v>0</v>
      </c>
      <c r="C21" s="279" t="s">
        <v>1682</v>
      </c>
      <c r="D21" s="279" t="s">
        <v>1683</v>
      </c>
      <c r="E21" s="279" t="s">
        <v>1638</v>
      </c>
      <c r="F21" s="116" t="s">
        <v>1684</v>
      </c>
      <c r="G21" s="116" t="s">
        <v>1685</v>
      </c>
      <c r="H21" s="116" t="s">
        <v>1686</v>
      </c>
      <c r="I21" s="671" t="s">
        <v>1687</v>
      </c>
      <c r="J21" s="117">
        <v>1</v>
      </c>
      <c r="K21" s="667">
        <v>41182</v>
      </c>
      <c r="L21" s="667">
        <v>41273</v>
      </c>
      <c r="M21" s="118">
        <f t="shared" si="0"/>
        <v>13</v>
      </c>
      <c r="N21" s="668" t="s">
        <v>2133</v>
      </c>
      <c r="O21" s="669">
        <v>1</v>
      </c>
      <c r="P21" s="670">
        <f t="shared" si="1"/>
        <v>1</v>
      </c>
      <c r="Q21" s="118">
        <f t="shared" si="2"/>
        <v>13</v>
      </c>
      <c r="R21" s="118">
        <f t="shared" si="3"/>
        <v>13</v>
      </c>
      <c r="S21" s="118">
        <f t="shared" si="4"/>
        <v>13</v>
      </c>
      <c r="T21" s="181"/>
      <c r="U21" s="181"/>
      <c r="V21" s="1286" t="s">
        <v>2228</v>
      </c>
      <c r="W21" s="213">
        <f t="shared" si="5"/>
        <v>2</v>
      </c>
      <c r="X21" s="213">
        <f t="shared" si="6"/>
        <v>0</v>
      </c>
      <c r="Y21" s="79" t="str">
        <f t="shared" si="7"/>
        <v>CUMPLIDA</v>
      </c>
      <c r="AA21" s="710"/>
      <c r="AB21" s="846" t="str">
        <f t="shared" si="8"/>
        <v>CUMPLIDA</v>
      </c>
    </row>
    <row r="22" spans="1:28" ht="409.6" thickBot="1" x14ac:dyDescent="0.25">
      <c r="A22" s="132">
        <v>9</v>
      </c>
      <c r="B22" s="672">
        <v>0</v>
      </c>
      <c r="C22" s="279" t="s">
        <v>1688</v>
      </c>
      <c r="D22" s="279" t="s">
        <v>1689</v>
      </c>
      <c r="E22" s="666" t="s">
        <v>1638</v>
      </c>
      <c r="F22" s="116" t="s">
        <v>1672</v>
      </c>
      <c r="G22" s="116" t="s">
        <v>1690</v>
      </c>
      <c r="H22" s="116" t="s">
        <v>1691</v>
      </c>
      <c r="I22" s="296" t="s">
        <v>339</v>
      </c>
      <c r="J22" s="120">
        <v>1</v>
      </c>
      <c r="K22" s="667">
        <v>41183</v>
      </c>
      <c r="L22" s="667">
        <v>41455</v>
      </c>
      <c r="M22" s="118">
        <f t="shared" si="0"/>
        <v>38.857142857142854</v>
      </c>
      <c r="N22" s="668" t="s">
        <v>1653</v>
      </c>
      <c r="O22" s="669"/>
      <c r="P22" s="670">
        <f t="shared" si="1"/>
        <v>0</v>
      </c>
      <c r="Q22" s="118">
        <f t="shared" si="2"/>
        <v>0</v>
      </c>
      <c r="R22" s="118">
        <f t="shared" si="3"/>
        <v>0</v>
      </c>
      <c r="S22" s="118">
        <f t="shared" si="4"/>
        <v>38.857142857142854</v>
      </c>
      <c r="T22" s="181"/>
      <c r="U22" s="181"/>
      <c r="V22" s="1287"/>
      <c r="W22" s="213">
        <f t="shared" si="5"/>
        <v>0</v>
      </c>
      <c r="X22" s="213">
        <f t="shared" si="6"/>
        <v>0</v>
      </c>
      <c r="Y22" s="79" t="str">
        <f t="shared" si="7"/>
        <v>VENCIDA</v>
      </c>
      <c r="AA22" s="710"/>
      <c r="AB22" s="846" t="str">
        <f t="shared" si="8"/>
        <v>VENCIDA</v>
      </c>
    </row>
    <row r="23" spans="1:28" ht="115.5" thickBot="1" x14ac:dyDescent="0.25">
      <c r="A23" s="1105">
        <v>10</v>
      </c>
      <c r="B23" s="1108">
        <v>0</v>
      </c>
      <c r="C23" s="1066" t="s">
        <v>2134</v>
      </c>
      <c r="D23" s="1066" t="s">
        <v>1692</v>
      </c>
      <c r="E23" s="1108" t="s">
        <v>1638</v>
      </c>
      <c r="F23" s="673" t="s">
        <v>1693</v>
      </c>
      <c r="G23" s="1096" t="s">
        <v>1694</v>
      </c>
      <c r="H23" s="673" t="s">
        <v>1695</v>
      </c>
      <c r="I23" s="129" t="s">
        <v>198</v>
      </c>
      <c r="J23" s="629">
        <v>8</v>
      </c>
      <c r="K23" s="658">
        <v>41162</v>
      </c>
      <c r="L23" s="658">
        <v>41527</v>
      </c>
      <c r="M23" s="361">
        <f t="shared" si="0"/>
        <v>52.142857142857146</v>
      </c>
      <c r="N23" s="299" t="s">
        <v>1696</v>
      </c>
      <c r="O23" s="659">
        <v>0</v>
      </c>
      <c r="P23" s="660">
        <f t="shared" si="1"/>
        <v>0</v>
      </c>
      <c r="Q23" s="361">
        <f t="shared" si="2"/>
        <v>0</v>
      </c>
      <c r="R23" s="361">
        <f t="shared" si="3"/>
        <v>0</v>
      </c>
      <c r="S23" s="361">
        <f t="shared" si="4"/>
        <v>0</v>
      </c>
      <c r="T23" s="317"/>
      <c r="U23" s="317"/>
      <c r="V23" s="1288"/>
      <c r="W23" s="158">
        <f t="shared" si="5"/>
        <v>0</v>
      </c>
      <c r="X23" s="158">
        <f t="shared" si="6"/>
        <v>1</v>
      </c>
      <c r="Y23" s="380" t="str">
        <f t="shared" si="7"/>
        <v>EN TERMINO</v>
      </c>
      <c r="AA23" s="1079"/>
      <c r="AB23" s="1033" t="str">
        <f>IF(Y23&amp;Y24&amp;Y25="CUMPLIDA","CUMPLIDA",IF(OR(Y23="VENCIDA",Y24="VENCIDA",Y25="VENCIDA"),"VENCIDA",IF(W23+W24+W25=6,"CUMPLIDA","EN TERMINO")))</f>
        <v>EN TERMINO</v>
      </c>
    </row>
    <row r="24" spans="1:28" ht="77.25" thickBot="1" x14ac:dyDescent="0.25">
      <c r="A24" s="1106"/>
      <c r="B24" s="1109"/>
      <c r="C24" s="1111"/>
      <c r="D24" s="1111"/>
      <c r="E24" s="1109"/>
      <c r="F24" s="646" t="s">
        <v>1697</v>
      </c>
      <c r="G24" s="1113"/>
      <c r="H24" s="646" t="s">
        <v>1698</v>
      </c>
      <c r="I24" s="287" t="s">
        <v>1641</v>
      </c>
      <c r="J24" s="620">
        <v>4</v>
      </c>
      <c r="K24" s="645">
        <v>41162</v>
      </c>
      <c r="L24" s="645">
        <v>41527</v>
      </c>
      <c r="M24" s="363">
        <f t="shared" si="0"/>
        <v>52.142857142857146</v>
      </c>
      <c r="N24" s="300" t="s">
        <v>1696</v>
      </c>
      <c r="O24" s="654">
        <v>0</v>
      </c>
      <c r="P24" s="655">
        <f t="shared" si="1"/>
        <v>0</v>
      </c>
      <c r="Q24" s="363">
        <f t="shared" si="2"/>
        <v>0</v>
      </c>
      <c r="R24" s="363">
        <f t="shared" si="3"/>
        <v>0</v>
      </c>
      <c r="S24" s="363">
        <f t="shared" si="4"/>
        <v>0</v>
      </c>
      <c r="T24" s="319"/>
      <c r="U24" s="319"/>
      <c r="V24" s="1289"/>
      <c r="W24" s="272">
        <f t="shared" si="5"/>
        <v>0</v>
      </c>
      <c r="X24" s="272">
        <f t="shared" si="6"/>
        <v>1</v>
      </c>
      <c r="Y24" s="381" t="str">
        <f t="shared" si="7"/>
        <v>EN TERMINO</v>
      </c>
      <c r="AA24" s="1079"/>
      <c r="AB24" s="1052"/>
    </row>
    <row r="25" spans="1:28" ht="51.75" thickBot="1" x14ac:dyDescent="0.25">
      <c r="A25" s="1107"/>
      <c r="B25" s="1110"/>
      <c r="C25" s="1068"/>
      <c r="D25" s="1112"/>
      <c r="E25" s="1110"/>
      <c r="F25" s="625" t="s">
        <v>1699</v>
      </c>
      <c r="G25" s="1099"/>
      <c r="H25" s="625" t="s">
        <v>1700</v>
      </c>
      <c r="I25" s="293" t="s">
        <v>1641</v>
      </c>
      <c r="J25" s="455">
        <v>8</v>
      </c>
      <c r="K25" s="661">
        <v>41162</v>
      </c>
      <c r="L25" s="661">
        <v>41527</v>
      </c>
      <c r="M25" s="362">
        <f t="shared" si="0"/>
        <v>52.142857142857146</v>
      </c>
      <c r="N25" s="301" t="s">
        <v>1696</v>
      </c>
      <c r="O25" s="663">
        <v>0</v>
      </c>
      <c r="P25" s="664">
        <f t="shared" si="1"/>
        <v>0</v>
      </c>
      <c r="Q25" s="362">
        <f t="shared" si="2"/>
        <v>0</v>
      </c>
      <c r="R25" s="362">
        <f t="shared" si="3"/>
        <v>0</v>
      </c>
      <c r="S25" s="362">
        <f t="shared" si="4"/>
        <v>0</v>
      </c>
      <c r="T25" s="321"/>
      <c r="U25" s="321"/>
      <c r="V25" s="1290"/>
      <c r="W25" s="157">
        <f t="shared" si="5"/>
        <v>0</v>
      </c>
      <c r="X25" s="157">
        <f t="shared" si="6"/>
        <v>1</v>
      </c>
      <c r="Y25" s="382" t="str">
        <f t="shared" si="7"/>
        <v>EN TERMINO</v>
      </c>
      <c r="AA25" s="1079"/>
      <c r="AB25" s="1034"/>
    </row>
    <row r="26" spans="1:28" ht="111" customHeight="1" thickBot="1" x14ac:dyDescent="0.25">
      <c r="A26" s="1071">
        <v>11</v>
      </c>
      <c r="B26" s="1073">
        <v>0</v>
      </c>
      <c r="C26" s="1075" t="s">
        <v>1701</v>
      </c>
      <c r="D26" s="1075" t="s">
        <v>1702</v>
      </c>
      <c r="E26" s="1073" t="s">
        <v>1638</v>
      </c>
      <c r="F26" s="1091" t="s">
        <v>1703</v>
      </c>
      <c r="G26" s="1091" t="s">
        <v>1704</v>
      </c>
      <c r="H26" s="674" t="s">
        <v>1705</v>
      </c>
      <c r="I26" s="129" t="s">
        <v>391</v>
      </c>
      <c r="J26" s="629">
        <v>1</v>
      </c>
      <c r="K26" s="658">
        <v>41162</v>
      </c>
      <c r="L26" s="658">
        <v>41274</v>
      </c>
      <c r="M26" s="361">
        <f t="shared" si="0"/>
        <v>16</v>
      </c>
      <c r="N26" s="299" t="s">
        <v>1696</v>
      </c>
      <c r="O26" s="659">
        <v>1</v>
      </c>
      <c r="P26" s="660">
        <f t="shared" si="1"/>
        <v>1</v>
      </c>
      <c r="Q26" s="361">
        <f t="shared" si="2"/>
        <v>16</v>
      </c>
      <c r="R26" s="361">
        <f t="shared" si="3"/>
        <v>16</v>
      </c>
      <c r="S26" s="361">
        <f t="shared" si="4"/>
        <v>16</v>
      </c>
      <c r="T26" s="317"/>
      <c r="U26" s="317"/>
      <c r="V26" s="1283" t="s">
        <v>2239</v>
      </c>
      <c r="W26" s="158">
        <f t="shared" si="5"/>
        <v>2</v>
      </c>
      <c r="X26" s="158">
        <f t="shared" si="6"/>
        <v>0</v>
      </c>
      <c r="Y26" s="380" t="str">
        <f t="shared" si="7"/>
        <v>CUMPLIDA</v>
      </c>
      <c r="AA26" s="1079"/>
      <c r="AB26" s="1033" t="str">
        <f>IF(Y26&amp;Y27="CUMPLIDA","CUMPLIDA",IF(OR(Y26="VENCIDA",Y27="VENCIDA"),"VENCIDA",IF(W26+W27=4,"CUMPLIDA","EN TERMINO")))</f>
        <v>CUMPLIDA</v>
      </c>
    </row>
    <row r="27" spans="1:28" ht="136.5" customHeight="1" thickBot="1" x14ac:dyDescent="0.25">
      <c r="A27" s="1072"/>
      <c r="B27" s="1074"/>
      <c r="C27" s="1076"/>
      <c r="D27" s="1076"/>
      <c r="E27" s="1074"/>
      <c r="F27" s="1092"/>
      <c r="G27" s="1092"/>
      <c r="H27" s="675" t="s">
        <v>1706</v>
      </c>
      <c r="I27" s="293" t="s">
        <v>391</v>
      </c>
      <c r="J27" s="455">
        <v>1</v>
      </c>
      <c r="K27" s="661">
        <v>41162</v>
      </c>
      <c r="L27" s="661">
        <v>41348</v>
      </c>
      <c r="M27" s="362">
        <f t="shared" si="0"/>
        <v>26.571428571428573</v>
      </c>
      <c r="N27" s="301" t="s">
        <v>1696</v>
      </c>
      <c r="O27" s="663">
        <v>1</v>
      </c>
      <c r="P27" s="664">
        <f t="shared" si="1"/>
        <v>1</v>
      </c>
      <c r="Q27" s="362">
        <f t="shared" si="2"/>
        <v>26.571428571428573</v>
      </c>
      <c r="R27" s="362">
        <f t="shared" si="3"/>
        <v>26.571428571428573</v>
      </c>
      <c r="S27" s="362">
        <f t="shared" si="4"/>
        <v>26.571428571428573</v>
      </c>
      <c r="T27" s="321"/>
      <c r="U27" s="321"/>
      <c r="V27" s="1285" t="s">
        <v>2566</v>
      </c>
      <c r="W27" s="157">
        <f t="shared" si="5"/>
        <v>2</v>
      </c>
      <c r="X27" s="157">
        <f t="shared" si="6"/>
        <v>0</v>
      </c>
      <c r="Y27" s="382" t="str">
        <f t="shared" si="7"/>
        <v>CUMPLIDA</v>
      </c>
      <c r="AA27" s="1079"/>
      <c r="AB27" s="1034"/>
    </row>
    <row r="28" spans="1:28" ht="409.6" thickBot="1" x14ac:dyDescent="0.25">
      <c r="A28" s="132">
        <v>12</v>
      </c>
      <c r="B28" s="294">
        <v>0</v>
      </c>
      <c r="C28" s="279" t="s">
        <v>1707</v>
      </c>
      <c r="D28" s="279" t="s">
        <v>2135</v>
      </c>
      <c r="E28" s="666" t="s">
        <v>1638</v>
      </c>
      <c r="F28" s="116" t="s">
        <v>1708</v>
      </c>
      <c r="G28" s="116" t="s">
        <v>1709</v>
      </c>
      <c r="H28" s="116" t="s">
        <v>1710</v>
      </c>
      <c r="I28" s="676" t="s">
        <v>1711</v>
      </c>
      <c r="J28" s="120">
        <v>1</v>
      </c>
      <c r="K28" s="123">
        <v>41163</v>
      </c>
      <c r="L28" s="123">
        <v>41296</v>
      </c>
      <c r="M28" s="126">
        <f t="shared" si="0"/>
        <v>19</v>
      </c>
      <c r="N28" s="297" t="s">
        <v>177</v>
      </c>
      <c r="O28" s="669">
        <v>1</v>
      </c>
      <c r="P28" s="670">
        <f t="shared" si="1"/>
        <v>1</v>
      </c>
      <c r="Q28" s="118">
        <f t="shared" si="2"/>
        <v>19</v>
      </c>
      <c r="R28" s="118">
        <f t="shared" si="3"/>
        <v>19</v>
      </c>
      <c r="S28" s="118">
        <f t="shared" si="4"/>
        <v>19</v>
      </c>
      <c r="T28" s="181"/>
      <c r="U28" s="181"/>
      <c r="V28" s="1286" t="s">
        <v>2225</v>
      </c>
      <c r="W28" s="213">
        <f t="shared" si="5"/>
        <v>2</v>
      </c>
      <c r="X28" s="213">
        <f t="shared" si="6"/>
        <v>0</v>
      </c>
      <c r="Y28" s="79" t="str">
        <f t="shared" si="7"/>
        <v>CUMPLIDA</v>
      </c>
      <c r="AA28" s="710"/>
      <c r="AB28" s="846" t="str">
        <f>IF(Y28="CUMPLIDA","CUMPLIDA",IF(Y28="EN TERMINO","EN TERMINO","VENCIDA"))</f>
        <v>CUMPLIDA</v>
      </c>
    </row>
    <row r="29" spans="1:28" ht="268.5" thickBot="1" x14ac:dyDescent="0.25">
      <c r="A29" s="132">
        <v>13</v>
      </c>
      <c r="B29" s="294">
        <v>0</v>
      </c>
      <c r="C29" s="279" t="s">
        <v>1712</v>
      </c>
      <c r="D29" s="279" t="s">
        <v>2136</v>
      </c>
      <c r="E29" s="279" t="s">
        <v>1638</v>
      </c>
      <c r="F29" s="296" t="s">
        <v>1713</v>
      </c>
      <c r="G29" s="116" t="s">
        <v>1714</v>
      </c>
      <c r="H29" s="116" t="s">
        <v>2137</v>
      </c>
      <c r="I29" s="676" t="s">
        <v>1715</v>
      </c>
      <c r="J29" s="120">
        <v>1</v>
      </c>
      <c r="K29" s="123">
        <v>41163</v>
      </c>
      <c r="L29" s="123">
        <v>41296</v>
      </c>
      <c r="M29" s="126">
        <f t="shared" si="0"/>
        <v>19</v>
      </c>
      <c r="N29" s="297" t="s">
        <v>177</v>
      </c>
      <c r="O29" s="669">
        <v>100</v>
      </c>
      <c r="P29" s="670">
        <f t="shared" si="1"/>
        <v>1</v>
      </c>
      <c r="Q29" s="118">
        <f t="shared" si="2"/>
        <v>19</v>
      </c>
      <c r="R29" s="118">
        <f t="shared" si="3"/>
        <v>19</v>
      </c>
      <c r="S29" s="118">
        <f t="shared" si="4"/>
        <v>19</v>
      </c>
      <c r="T29" s="181"/>
      <c r="U29" s="181"/>
      <c r="V29" s="1286" t="s">
        <v>2213</v>
      </c>
      <c r="W29" s="213">
        <f t="shared" si="5"/>
        <v>2</v>
      </c>
      <c r="X29" s="213">
        <f t="shared" si="6"/>
        <v>0</v>
      </c>
      <c r="Y29" s="79" t="str">
        <f t="shared" si="7"/>
        <v>CUMPLIDA</v>
      </c>
      <c r="AA29" s="710"/>
      <c r="AB29" s="846" t="str">
        <f>IF(Y29="CUMPLIDA","CUMPLIDA",IF(Y29="EN TERMINO","EN TERMINO","VENCIDA"))</f>
        <v>CUMPLIDA</v>
      </c>
    </row>
    <row r="30" spans="1:28" ht="243" customHeight="1" thickBot="1" x14ac:dyDescent="0.25">
      <c r="A30" s="1071">
        <v>14</v>
      </c>
      <c r="B30" s="1073">
        <v>0</v>
      </c>
      <c r="C30" s="1075" t="s">
        <v>1716</v>
      </c>
      <c r="D30" s="1075" t="s">
        <v>2138</v>
      </c>
      <c r="E30" s="1073" t="s">
        <v>1638</v>
      </c>
      <c r="F30" s="735" t="s">
        <v>2139</v>
      </c>
      <c r="G30" s="735" t="s">
        <v>2140</v>
      </c>
      <c r="H30" s="677" t="s">
        <v>1717</v>
      </c>
      <c r="I30" s="678" t="s">
        <v>1718</v>
      </c>
      <c r="J30" s="629">
        <v>1</v>
      </c>
      <c r="K30" s="377">
        <v>41183</v>
      </c>
      <c r="L30" s="377">
        <v>41320</v>
      </c>
      <c r="M30" s="361">
        <f t="shared" si="0"/>
        <v>19.571428571428573</v>
      </c>
      <c r="N30" s="299" t="s">
        <v>1719</v>
      </c>
      <c r="O30" s="659">
        <v>1</v>
      </c>
      <c r="P30" s="660">
        <f t="shared" si="1"/>
        <v>1</v>
      </c>
      <c r="Q30" s="361">
        <f t="shared" si="2"/>
        <v>19.571428571428573</v>
      </c>
      <c r="R30" s="361">
        <f t="shared" si="3"/>
        <v>19.571428571428573</v>
      </c>
      <c r="S30" s="361">
        <f t="shared" si="4"/>
        <v>19.571428571428573</v>
      </c>
      <c r="T30" s="317"/>
      <c r="U30" s="317"/>
      <c r="V30" s="1291" t="s">
        <v>2636</v>
      </c>
      <c r="W30" s="158">
        <f t="shared" si="5"/>
        <v>2</v>
      </c>
      <c r="X30" s="158">
        <f t="shared" si="6"/>
        <v>0</v>
      </c>
      <c r="Y30" s="380" t="str">
        <f t="shared" si="7"/>
        <v>CUMPLIDA</v>
      </c>
      <c r="AA30" s="1079"/>
      <c r="AB30" s="1033" t="str">
        <f>IF(Y30&amp;Y31="CUMPLIDA","CUMPLIDA",IF(OR(Y30="VENCIDA",Y31="VENCIDA"),"VENCIDA",IF(W30+W31=4,"CUMPLIDA","EN TERMINO")))</f>
        <v>CUMPLIDA</v>
      </c>
    </row>
    <row r="31" spans="1:28" ht="64.5" customHeight="1" thickBot="1" x14ac:dyDescent="0.25">
      <c r="A31" s="1072"/>
      <c r="B31" s="1074"/>
      <c r="C31" s="1076"/>
      <c r="D31" s="1076"/>
      <c r="E31" s="1074"/>
      <c r="F31" s="619" t="s">
        <v>1720</v>
      </c>
      <c r="G31" s="619" t="s">
        <v>1721</v>
      </c>
      <c r="H31" s="619" t="s">
        <v>1722</v>
      </c>
      <c r="I31" s="679" t="s">
        <v>1723</v>
      </c>
      <c r="J31" s="365">
        <v>1</v>
      </c>
      <c r="K31" s="369">
        <v>41183</v>
      </c>
      <c r="L31" s="369">
        <v>41455</v>
      </c>
      <c r="M31" s="362">
        <f t="shared" si="0"/>
        <v>38.857142857142854</v>
      </c>
      <c r="N31" s="301" t="s">
        <v>1719</v>
      </c>
      <c r="O31" s="663">
        <v>1</v>
      </c>
      <c r="P31" s="664">
        <f t="shared" si="1"/>
        <v>1</v>
      </c>
      <c r="Q31" s="362">
        <f t="shared" si="2"/>
        <v>38.857142857142854</v>
      </c>
      <c r="R31" s="362">
        <f t="shared" si="3"/>
        <v>38.857142857142854</v>
      </c>
      <c r="S31" s="362">
        <f t="shared" si="4"/>
        <v>38.857142857142854</v>
      </c>
      <c r="T31" s="321"/>
      <c r="U31" s="321"/>
      <c r="V31" s="1292" t="s">
        <v>2616</v>
      </c>
      <c r="W31" s="157">
        <f t="shared" si="5"/>
        <v>2</v>
      </c>
      <c r="X31" s="157">
        <f t="shared" si="6"/>
        <v>0</v>
      </c>
      <c r="Y31" s="382" t="str">
        <f t="shared" si="7"/>
        <v>CUMPLIDA</v>
      </c>
      <c r="AA31" s="1079"/>
      <c r="AB31" s="1034"/>
    </row>
    <row r="32" spans="1:28" ht="217.5" thickBot="1" x14ac:dyDescent="0.25">
      <c r="A32" s="132">
        <v>15</v>
      </c>
      <c r="B32" s="294">
        <v>0</v>
      </c>
      <c r="C32" s="279" t="s">
        <v>1724</v>
      </c>
      <c r="D32" s="279" t="s">
        <v>1725</v>
      </c>
      <c r="E32" s="680" t="s">
        <v>1638</v>
      </c>
      <c r="F32" s="116" t="s">
        <v>1726</v>
      </c>
      <c r="G32" s="116" t="s">
        <v>1727</v>
      </c>
      <c r="H32" s="116" t="s">
        <v>1728</v>
      </c>
      <c r="I32" s="117" t="s">
        <v>176</v>
      </c>
      <c r="J32" s="117">
        <v>1</v>
      </c>
      <c r="K32" s="123">
        <v>41183</v>
      </c>
      <c r="L32" s="123">
        <v>41274</v>
      </c>
      <c r="M32" s="126">
        <f t="shared" si="0"/>
        <v>13</v>
      </c>
      <c r="N32" s="668" t="s">
        <v>1729</v>
      </c>
      <c r="O32" s="669">
        <v>1</v>
      </c>
      <c r="P32" s="670">
        <f t="shared" si="1"/>
        <v>1</v>
      </c>
      <c r="Q32" s="118">
        <f t="shared" si="2"/>
        <v>13</v>
      </c>
      <c r="R32" s="118">
        <f t="shared" si="3"/>
        <v>13</v>
      </c>
      <c r="S32" s="118">
        <f t="shared" si="4"/>
        <v>13</v>
      </c>
      <c r="T32" s="181"/>
      <c r="U32" s="181"/>
      <c r="V32" s="1286" t="s">
        <v>2087</v>
      </c>
      <c r="W32" s="213">
        <f t="shared" si="5"/>
        <v>2</v>
      </c>
      <c r="X32" s="213">
        <f t="shared" si="6"/>
        <v>0</v>
      </c>
      <c r="Y32" s="79" t="str">
        <f t="shared" si="7"/>
        <v>CUMPLIDA</v>
      </c>
      <c r="AA32" s="710"/>
      <c r="AB32" s="846" t="str">
        <f t="shared" ref="AB32:AB35" si="9">IF(Y32="CUMPLIDA","CUMPLIDA",IF(Y32="EN TERMINO","EN TERMINO","VENCIDA"))</f>
        <v>CUMPLIDA</v>
      </c>
    </row>
    <row r="33" spans="1:28" ht="409.6" thickBot="1" x14ac:dyDescent="0.25">
      <c r="A33" s="132">
        <v>16</v>
      </c>
      <c r="B33" s="294">
        <v>0</v>
      </c>
      <c r="C33" s="279" t="s">
        <v>1730</v>
      </c>
      <c r="D33" s="279" t="s">
        <v>1731</v>
      </c>
      <c r="E33" s="666" t="s">
        <v>1638</v>
      </c>
      <c r="F33" s="711" t="s">
        <v>1732</v>
      </c>
      <c r="G33" s="116" t="s">
        <v>1733</v>
      </c>
      <c r="H33" s="116" t="s">
        <v>1734</v>
      </c>
      <c r="I33" s="296" t="s">
        <v>523</v>
      </c>
      <c r="J33" s="117">
        <v>1</v>
      </c>
      <c r="K33" s="123">
        <v>41183</v>
      </c>
      <c r="L33" s="123">
        <v>41363</v>
      </c>
      <c r="M33" s="118">
        <f t="shared" si="0"/>
        <v>25.714285714285715</v>
      </c>
      <c r="N33" s="297" t="s">
        <v>399</v>
      </c>
      <c r="O33" s="669">
        <v>1</v>
      </c>
      <c r="P33" s="670">
        <f t="shared" si="1"/>
        <v>1</v>
      </c>
      <c r="Q33" s="118">
        <f t="shared" si="2"/>
        <v>25.714285714285715</v>
      </c>
      <c r="R33" s="118">
        <f t="shared" si="3"/>
        <v>25.714285714285715</v>
      </c>
      <c r="S33" s="118">
        <f t="shared" si="4"/>
        <v>25.714285714285715</v>
      </c>
      <c r="T33" s="181"/>
      <c r="U33" s="181"/>
      <c r="V33" s="1286" t="s">
        <v>2572</v>
      </c>
      <c r="W33" s="213">
        <f t="shared" si="5"/>
        <v>2</v>
      </c>
      <c r="X33" s="213">
        <f t="shared" si="6"/>
        <v>0</v>
      </c>
      <c r="Y33" s="79" t="str">
        <f t="shared" si="7"/>
        <v>CUMPLIDA</v>
      </c>
      <c r="AA33" s="710"/>
      <c r="AB33" s="846" t="str">
        <f t="shared" si="9"/>
        <v>CUMPLIDA</v>
      </c>
    </row>
    <row r="34" spans="1:28" ht="370.5" thickBot="1" x14ac:dyDescent="0.25">
      <c r="A34" s="132">
        <v>17</v>
      </c>
      <c r="B34" s="294">
        <v>0</v>
      </c>
      <c r="C34" s="279" t="s">
        <v>1735</v>
      </c>
      <c r="D34" s="279" t="s">
        <v>1736</v>
      </c>
      <c r="E34" s="279" t="s">
        <v>1638</v>
      </c>
      <c r="F34" s="711" t="s">
        <v>1941</v>
      </c>
      <c r="G34" s="116" t="s">
        <v>1942</v>
      </c>
      <c r="H34" s="116" t="s">
        <v>145</v>
      </c>
      <c r="I34" s="296" t="s">
        <v>145</v>
      </c>
      <c r="J34" s="117">
        <v>1</v>
      </c>
      <c r="K34" s="123">
        <v>41109</v>
      </c>
      <c r="L34" s="123">
        <v>41455</v>
      </c>
      <c r="M34" s="118">
        <f t="shared" si="0"/>
        <v>49.428571428571431</v>
      </c>
      <c r="N34" s="297" t="s">
        <v>1696</v>
      </c>
      <c r="O34" s="669">
        <v>1</v>
      </c>
      <c r="P34" s="670">
        <f t="shared" si="1"/>
        <v>1</v>
      </c>
      <c r="Q34" s="118">
        <f t="shared" si="2"/>
        <v>49.428571428571431</v>
      </c>
      <c r="R34" s="118">
        <f t="shared" si="3"/>
        <v>49.428571428571431</v>
      </c>
      <c r="S34" s="118">
        <f t="shared" si="4"/>
        <v>49.428571428571431</v>
      </c>
      <c r="T34" s="181"/>
      <c r="U34" s="181"/>
      <c r="V34" s="1286" t="s">
        <v>2591</v>
      </c>
      <c r="W34" s="213">
        <f t="shared" si="5"/>
        <v>2</v>
      </c>
      <c r="X34" s="213">
        <f t="shared" si="6"/>
        <v>0</v>
      </c>
      <c r="Y34" s="79" t="str">
        <f t="shared" si="7"/>
        <v>CUMPLIDA</v>
      </c>
      <c r="AA34" s="710"/>
      <c r="AB34" s="846" t="str">
        <f t="shared" si="9"/>
        <v>CUMPLIDA</v>
      </c>
    </row>
    <row r="35" spans="1:28" ht="319.5" thickBot="1" x14ac:dyDescent="0.25">
      <c r="A35" s="132">
        <v>18</v>
      </c>
      <c r="B35" s="294">
        <v>0</v>
      </c>
      <c r="C35" s="279" t="s">
        <v>2141</v>
      </c>
      <c r="D35" s="279" t="s">
        <v>1737</v>
      </c>
      <c r="E35" s="666" t="s">
        <v>1638</v>
      </c>
      <c r="F35" s="711" t="s">
        <v>1738</v>
      </c>
      <c r="G35" s="116" t="s">
        <v>1739</v>
      </c>
      <c r="H35" s="116" t="s">
        <v>1943</v>
      </c>
      <c r="I35" s="296" t="s">
        <v>165</v>
      </c>
      <c r="J35" s="117">
        <v>1</v>
      </c>
      <c r="K35" s="123">
        <v>41306</v>
      </c>
      <c r="L35" s="123">
        <v>41517</v>
      </c>
      <c r="M35" s="118">
        <f t="shared" si="0"/>
        <v>30.142857142857142</v>
      </c>
      <c r="N35" s="297" t="s">
        <v>1696</v>
      </c>
      <c r="O35" s="669"/>
      <c r="P35" s="670">
        <f t="shared" si="1"/>
        <v>0</v>
      </c>
      <c r="Q35" s="118">
        <f t="shared" si="2"/>
        <v>0</v>
      </c>
      <c r="R35" s="118">
        <f t="shared" si="3"/>
        <v>0</v>
      </c>
      <c r="S35" s="118">
        <f t="shared" si="4"/>
        <v>0</v>
      </c>
      <c r="T35" s="181"/>
      <c r="U35" s="181"/>
      <c r="V35" s="1287"/>
      <c r="W35" s="213">
        <f t="shared" si="5"/>
        <v>0</v>
      </c>
      <c r="X35" s="213">
        <f t="shared" si="6"/>
        <v>1</v>
      </c>
      <c r="Y35" s="79" t="str">
        <f t="shared" si="7"/>
        <v>EN TERMINO</v>
      </c>
      <c r="AA35" s="710"/>
      <c r="AB35" s="846" t="str">
        <f t="shared" si="9"/>
        <v>EN TERMINO</v>
      </c>
    </row>
    <row r="36" spans="1:28" ht="90" customHeight="1" thickBot="1" x14ac:dyDescent="0.25">
      <c r="A36" s="1071">
        <v>19</v>
      </c>
      <c r="B36" s="1073">
        <v>0</v>
      </c>
      <c r="C36" s="1093" t="s">
        <v>1740</v>
      </c>
      <c r="D36" s="1075" t="s">
        <v>1741</v>
      </c>
      <c r="E36" s="1073" t="s">
        <v>1638</v>
      </c>
      <c r="F36" s="1096" t="s">
        <v>1742</v>
      </c>
      <c r="G36" s="745" t="s">
        <v>2142</v>
      </c>
      <c r="H36" s="745" t="s">
        <v>1743</v>
      </c>
      <c r="I36" s="682" t="s">
        <v>1744</v>
      </c>
      <c r="J36" s="682">
        <v>1</v>
      </c>
      <c r="K36" s="658">
        <v>41162</v>
      </c>
      <c r="L36" s="658">
        <v>41273</v>
      </c>
      <c r="M36" s="361">
        <f t="shared" si="0"/>
        <v>15.857142857142858</v>
      </c>
      <c r="N36" s="299" t="s">
        <v>1696</v>
      </c>
      <c r="O36" s="659">
        <v>1</v>
      </c>
      <c r="P36" s="660">
        <f t="shared" si="1"/>
        <v>1</v>
      </c>
      <c r="Q36" s="361">
        <f t="shared" si="2"/>
        <v>15.857142857142858</v>
      </c>
      <c r="R36" s="361">
        <f t="shared" si="3"/>
        <v>15.857142857142858</v>
      </c>
      <c r="S36" s="361">
        <f t="shared" si="4"/>
        <v>15.857142857142858</v>
      </c>
      <c r="T36" s="317"/>
      <c r="U36" s="317"/>
      <c r="V36" s="1293" t="s">
        <v>1964</v>
      </c>
      <c r="W36" s="158">
        <f t="shared" si="5"/>
        <v>2</v>
      </c>
      <c r="X36" s="158">
        <f t="shared" si="6"/>
        <v>0</v>
      </c>
      <c r="Y36" s="380" t="str">
        <f t="shared" si="7"/>
        <v>CUMPLIDA</v>
      </c>
      <c r="AA36" s="1079"/>
      <c r="AB36" s="1033" t="str">
        <f>IF(Y36&amp;Y37&amp;Y38&amp;Y39="CUMPLIDA","CUMPLIDA",IF(OR(Y36="VENCIDA",Y37="VENCIDA",Y38="VENCIDA",Y39="VENCIDA"),"VENCIDA",IF(W36+W37+W38+W39=8,"CUMPLIDA","EN TERMINO")))</f>
        <v>CUMPLIDA</v>
      </c>
    </row>
    <row r="37" spans="1:28" ht="77.25" thickBot="1" x14ac:dyDescent="0.25">
      <c r="A37" s="1080"/>
      <c r="B37" s="1081"/>
      <c r="C37" s="1094"/>
      <c r="D37" s="1084"/>
      <c r="E37" s="1081"/>
      <c r="F37" s="1097"/>
      <c r="G37" s="763" t="s">
        <v>1745</v>
      </c>
      <c r="H37" s="763" t="s">
        <v>1746</v>
      </c>
      <c r="I37" s="648" t="s">
        <v>1747</v>
      </c>
      <c r="J37" s="649">
        <v>1</v>
      </c>
      <c r="K37" s="645">
        <v>41162</v>
      </c>
      <c r="L37" s="645">
        <v>41273</v>
      </c>
      <c r="M37" s="363">
        <f t="shared" si="0"/>
        <v>15.857142857142858</v>
      </c>
      <c r="N37" s="300" t="s">
        <v>1696</v>
      </c>
      <c r="O37" s="654">
        <v>100</v>
      </c>
      <c r="P37" s="655">
        <f t="shared" si="1"/>
        <v>1</v>
      </c>
      <c r="Q37" s="363">
        <f t="shared" si="2"/>
        <v>15.857142857142858</v>
      </c>
      <c r="R37" s="363">
        <f t="shared" si="3"/>
        <v>15.857142857142858</v>
      </c>
      <c r="S37" s="363">
        <f t="shared" si="4"/>
        <v>15.857142857142858</v>
      </c>
      <c r="T37" s="319"/>
      <c r="U37" s="319"/>
      <c r="V37" s="1294" t="s">
        <v>1964</v>
      </c>
      <c r="W37" s="272">
        <f t="shared" si="5"/>
        <v>2</v>
      </c>
      <c r="X37" s="272">
        <f t="shared" si="6"/>
        <v>0</v>
      </c>
      <c r="Y37" s="381" t="str">
        <f t="shared" si="7"/>
        <v>CUMPLIDA</v>
      </c>
      <c r="AA37" s="1079"/>
      <c r="AB37" s="1052"/>
    </row>
    <row r="38" spans="1:28" ht="128.25" customHeight="1" thickBot="1" x14ac:dyDescent="0.25">
      <c r="A38" s="1080"/>
      <c r="B38" s="1081"/>
      <c r="C38" s="1094"/>
      <c r="D38" s="1084"/>
      <c r="E38" s="1081"/>
      <c r="F38" s="1098" t="s">
        <v>1748</v>
      </c>
      <c r="G38" s="1100" t="s">
        <v>1749</v>
      </c>
      <c r="H38" s="763" t="s">
        <v>1750</v>
      </c>
      <c r="I38" s="647" t="s">
        <v>58</v>
      </c>
      <c r="J38" s="647">
        <v>1</v>
      </c>
      <c r="K38" s="645">
        <v>41162</v>
      </c>
      <c r="L38" s="645">
        <v>41274</v>
      </c>
      <c r="M38" s="363">
        <f t="shared" si="0"/>
        <v>16</v>
      </c>
      <c r="N38" s="300" t="s">
        <v>1696</v>
      </c>
      <c r="O38" s="654">
        <v>1</v>
      </c>
      <c r="P38" s="655">
        <f t="shared" si="1"/>
        <v>1</v>
      </c>
      <c r="Q38" s="363">
        <f t="shared" si="2"/>
        <v>16</v>
      </c>
      <c r="R38" s="363">
        <f t="shared" si="3"/>
        <v>16</v>
      </c>
      <c r="S38" s="363">
        <f t="shared" si="4"/>
        <v>16</v>
      </c>
      <c r="T38" s="319"/>
      <c r="U38" s="319"/>
      <c r="V38" s="1294" t="s">
        <v>2617</v>
      </c>
      <c r="W38" s="272">
        <f t="shared" si="5"/>
        <v>2</v>
      </c>
      <c r="X38" s="272">
        <f t="shared" si="6"/>
        <v>0</v>
      </c>
      <c r="Y38" s="381" t="str">
        <f t="shared" si="7"/>
        <v>CUMPLIDA</v>
      </c>
      <c r="AA38" s="1079"/>
      <c r="AB38" s="1052"/>
    </row>
    <row r="39" spans="1:28" ht="90" thickBot="1" x14ac:dyDescent="0.25">
      <c r="A39" s="1072"/>
      <c r="B39" s="1074"/>
      <c r="C39" s="1095"/>
      <c r="D39" s="1076"/>
      <c r="E39" s="1074"/>
      <c r="F39" s="1099"/>
      <c r="G39" s="1078"/>
      <c r="H39" s="746" t="s">
        <v>1751</v>
      </c>
      <c r="I39" s="683" t="s">
        <v>249</v>
      </c>
      <c r="J39" s="683">
        <v>1</v>
      </c>
      <c r="K39" s="661">
        <v>41162</v>
      </c>
      <c r="L39" s="661">
        <v>41379</v>
      </c>
      <c r="M39" s="362">
        <f t="shared" si="0"/>
        <v>31</v>
      </c>
      <c r="N39" s="301" t="s">
        <v>1696</v>
      </c>
      <c r="O39" s="663">
        <v>1</v>
      </c>
      <c r="P39" s="664">
        <f t="shared" si="1"/>
        <v>1</v>
      </c>
      <c r="Q39" s="362">
        <f t="shared" si="2"/>
        <v>31</v>
      </c>
      <c r="R39" s="362">
        <f t="shared" si="3"/>
        <v>31</v>
      </c>
      <c r="S39" s="362">
        <f t="shared" si="4"/>
        <v>31</v>
      </c>
      <c r="T39" s="321"/>
      <c r="U39" s="321"/>
      <c r="V39" s="1285" t="s">
        <v>2617</v>
      </c>
      <c r="W39" s="157">
        <f t="shared" si="5"/>
        <v>2</v>
      </c>
      <c r="X39" s="157">
        <f t="shared" si="6"/>
        <v>0</v>
      </c>
      <c r="Y39" s="382" t="str">
        <f t="shared" si="7"/>
        <v>CUMPLIDA</v>
      </c>
      <c r="AA39" s="1079"/>
      <c r="AB39" s="1034"/>
    </row>
    <row r="40" spans="1:28" ht="137.25" customHeight="1" thickBot="1" x14ac:dyDescent="0.25">
      <c r="A40" s="132">
        <v>20</v>
      </c>
      <c r="B40" s="294">
        <v>0</v>
      </c>
      <c r="C40" s="279" t="s">
        <v>2143</v>
      </c>
      <c r="D40" s="279" t="s">
        <v>1752</v>
      </c>
      <c r="E40" s="666" t="s">
        <v>1638</v>
      </c>
      <c r="F40" s="499" t="s">
        <v>1753</v>
      </c>
      <c r="G40" s="499" t="s">
        <v>1754</v>
      </c>
      <c r="H40" s="499" t="s">
        <v>1755</v>
      </c>
      <c r="I40" s="296" t="s">
        <v>550</v>
      </c>
      <c r="J40" s="117">
        <v>1</v>
      </c>
      <c r="K40" s="667">
        <v>41162</v>
      </c>
      <c r="L40" s="667">
        <v>41273</v>
      </c>
      <c r="M40" s="118">
        <f t="shared" si="0"/>
        <v>15.857142857142858</v>
      </c>
      <c r="N40" s="297" t="s">
        <v>1696</v>
      </c>
      <c r="O40" s="669">
        <v>1</v>
      </c>
      <c r="P40" s="670">
        <f t="shared" si="1"/>
        <v>1</v>
      </c>
      <c r="Q40" s="118">
        <f t="shared" si="2"/>
        <v>15.857142857142858</v>
      </c>
      <c r="R40" s="118">
        <f t="shared" si="3"/>
        <v>15.857142857142858</v>
      </c>
      <c r="S40" s="118">
        <f t="shared" si="4"/>
        <v>15.857142857142858</v>
      </c>
      <c r="T40" s="181"/>
      <c r="U40" s="181"/>
      <c r="V40" s="1286" t="s">
        <v>2144</v>
      </c>
      <c r="W40" s="213">
        <f t="shared" si="5"/>
        <v>2</v>
      </c>
      <c r="X40" s="213">
        <f t="shared" si="6"/>
        <v>0</v>
      </c>
      <c r="Y40" s="79" t="str">
        <f t="shared" si="7"/>
        <v>CUMPLIDA</v>
      </c>
      <c r="AA40" s="710"/>
      <c r="AB40" s="846" t="str">
        <f>IF(Y40="CUMPLIDA","CUMPLIDA",IF(Y40="EN TERMINO","EN TERMINO","VENCIDA"))</f>
        <v>CUMPLIDA</v>
      </c>
    </row>
    <row r="41" spans="1:28" ht="141" thickBot="1" x14ac:dyDescent="0.25">
      <c r="A41" s="1071">
        <v>21</v>
      </c>
      <c r="B41" s="1073">
        <v>0</v>
      </c>
      <c r="C41" s="1075" t="s">
        <v>2145</v>
      </c>
      <c r="D41" s="1075" t="s">
        <v>2146</v>
      </c>
      <c r="E41" s="1073" t="s">
        <v>1638</v>
      </c>
      <c r="F41" s="618" t="s">
        <v>1756</v>
      </c>
      <c r="G41" s="618" t="s">
        <v>1757</v>
      </c>
      <c r="H41" s="618" t="s">
        <v>1758</v>
      </c>
      <c r="I41" s="618" t="s">
        <v>1759</v>
      </c>
      <c r="J41" s="629">
        <v>1</v>
      </c>
      <c r="K41" s="684">
        <v>41244</v>
      </c>
      <c r="L41" s="684">
        <v>41305</v>
      </c>
      <c r="M41" s="361">
        <f t="shared" si="0"/>
        <v>8.7142857142857135</v>
      </c>
      <c r="N41" s="299" t="s">
        <v>648</v>
      </c>
      <c r="O41" s="659">
        <v>1</v>
      </c>
      <c r="P41" s="660">
        <f t="shared" si="1"/>
        <v>1</v>
      </c>
      <c r="Q41" s="361">
        <f t="shared" si="2"/>
        <v>8.7142857142857135</v>
      </c>
      <c r="R41" s="361">
        <f t="shared" si="3"/>
        <v>8.7142857142857135</v>
      </c>
      <c r="S41" s="361">
        <f t="shared" si="4"/>
        <v>8.7142857142857135</v>
      </c>
      <c r="T41" s="317"/>
      <c r="U41" s="317"/>
      <c r="V41" s="1283" t="s">
        <v>2609</v>
      </c>
      <c r="W41" s="158">
        <f t="shared" si="5"/>
        <v>2</v>
      </c>
      <c r="X41" s="158">
        <f t="shared" si="6"/>
        <v>0</v>
      </c>
      <c r="Y41" s="380" t="str">
        <f t="shared" si="7"/>
        <v>CUMPLIDA</v>
      </c>
      <c r="AA41" s="1079"/>
      <c r="AB41" s="1033" t="str">
        <f>IF(Y41&amp;Y42="CUMPLIDA","CUMPLIDA",IF(OR(Y41="VENCIDA",Y42="VENCIDA"),"VENCIDA",IF(W41+W42=4,"CUMPLIDA","EN TERMINO")))</f>
        <v>CUMPLIDA</v>
      </c>
    </row>
    <row r="42" spans="1:28" ht="77.25" customHeight="1" thickBot="1" x14ac:dyDescent="0.25">
      <c r="A42" s="1072"/>
      <c r="B42" s="1074"/>
      <c r="C42" s="1076"/>
      <c r="D42" s="1076"/>
      <c r="E42" s="1074"/>
      <c r="F42" s="619" t="s">
        <v>1760</v>
      </c>
      <c r="G42" s="619" t="s">
        <v>1761</v>
      </c>
      <c r="H42" s="619" t="s">
        <v>1762</v>
      </c>
      <c r="I42" s="619" t="s">
        <v>1763</v>
      </c>
      <c r="J42" s="455">
        <v>1</v>
      </c>
      <c r="K42" s="685">
        <v>41244</v>
      </c>
      <c r="L42" s="685">
        <v>41305</v>
      </c>
      <c r="M42" s="362">
        <f t="shared" si="0"/>
        <v>8.7142857142857135</v>
      </c>
      <c r="N42" s="301" t="s">
        <v>648</v>
      </c>
      <c r="O42" s="663">
        <v>1</v>
      </c>
      <c r="P42" s="664">
        <f t="shared" si="1"/>
        <v>1</v>
      </c>
      <c r="Q42" s="362">
        <f t="shared" si="2"/>
        <v>8.7142857142857135</v>
      </c>
      <c r="R42" s="362">
        <f t="shared" si="3"/>
        <v>8.7142857142857135</v>
      </c>
      <c r="S42" s="362">
        <f t="shared" si="4"/>
        <v>8.7142857142857135</v>
      </c>
      <c r="T42" s="321"/>
      <c r="U42" s="321"/>
      <c r="V42" s="1285" t="s">
        <v>2610</v>
      </c>
      <c r="W42" s="157">
        <f t="shared" si="5"/>
        <v>2</v>
      </c>
      <c r="X42" s="157">
        <f t="shared" si="6"/>
        <v>0</v>
      </c>
      <c r="Y42" s="382" t="str">
        <f t="shared" si="7"/>
        <v>CUMPLIDA</v>
      </c>
      <c r="AA42" s="1079"/>
      <c r="AB42" s="1034"/>
    </row>
    <row r="43" spans="1:28" ht="214.5" thickBot="1" x14ac:dyDescent="0.25">
      <c r="A43" s="1071">
        <v>22</v>
      </c>
      <c r="B43" s="1073">
        <v>0</v>
      </c>
      <c r="C43" s="1075" t="s">
        <v>1764</v>
      </c>
      <c r="D43" s="1075" t="s">
        <v>1765</v>
      </c>
      <c r="E43" s="1082" t="s">
        <v>1638</v>
      </c>
      <c r="F43" s="618" t="s">
        <v>1766</v>
      </c>
      <c r="G43" s="618" t="s">
        <v>1767</v>
      </c>
      <c r="H43" s="735" t="s">
        <v>2147</v>
      </c>
      <c r="I43" s="629" t="s">
        <v>1768</v>
      </c>
      <c r="J43" s="629">
        <v>2</v>
      </c>
      <c r="K43" s="684">
        <v>41182</v>
      </c>
      <c r="L43" s="684">
        <v>41274</v>
      </c>
      <c r="M43" s="361">
        <f t="shared" si="0"/>
        <v>13.142857142857142</v>
      </c>
      <c r="N43" s="299" t="s">
        <v>648</v>
      </c>
      <c r="O43" s="659">
        <v>2</v>
      </c>
      <c r="P43" s="660">
        <f t="shared" si="1"/>
        <v>1</v>
      </c>
      <c r="Q43" s="361">
        <f t="shared" si="2"/>
        <v>13.142857142857142</v>
      </c>
      <c r="R43" s="361">
        <f t="shared" si="3"/>
        <v>13.142857142857142</v>
      </c>
      <c r="S43" s="361">
        <f t="shared" si="4"/>
        <v>13.142857142857142</v>
      </c>
      <c r="T43" s="317"/>
      <c r="U43" s="317"/>
      <c r="V43" s="1295" t="s">
        <v>2611</v>
      </c>
      <c r="W43" s="158">
        <f t="shared" si="5"/>
        <v>2</v>
      </c>
      <c r="X43" s="158">
        <f t="shared" si="6"/>
        <v>0</v>
      </c>
      <c r="Y43" s="380" t="str">
        <f t="shared" si="7"/>
        <v>CUMPLIDA</v>
      </c>
      <c r="AA43" s="1079"/>
      <c r="AB43" s="1033" t="str">
        <f>IF(Y43&amp;Y44="CUMPLIDA","CUMPLIDA",IF(OR(Y43="VENCIDA",Y44="VENCIDA"),"VENCIDA",IF(W43+W44=4,"CUMPLIDA","EN TERMINO")))</f>
        <v>CUMPLIDA</v>
      </c>
    </row>
    <row r="44" spans="1:28" ht="135.75" thickBot="1" x14ac:dyDescent="0.25">
      <c r="A44" s="1072"/>
      <c r="B44" s="1074"/>
      <c r="C44" s="1076"/>
      <c r="D44" s="1076"/>
      <c r="E44" s="1083"/>
      <c r="F44" s="619" t="s">
        <v>1769</v>
      </c>
      <c r="G44" s="619" t="s">
        <v>1770</v>
      </c>
      <c r="H44" s="619" t="s">
        <v>1771</v>
      </c>
      <c r="I44" s="455" t="s">
        <v>1772</v>
      </c>
      <c r="J44" s="455">
        <v>1</v>
      </c>
      <c r="K44" s="685">
        <v>41182</v>
      </c>
      <c r="L44" s="685">
        <v>41274</v>
      </c>
      <c r="M44" s="362">
        <f t="shared" si="0"/>
        <v>13.142857142857142</v>
      </c>
      <c r="N44" s="301" t="s">
        <v>648</v>
      </c>
      <c r="O44" s="663">
        <v>1</v>
      </c>
      <c r="P44" s="664">
        <f t="shared" si="1"/>
        <v>1</v>
      </c>
      <c r="Q44" s="362">
        <f t="shared" si="2"/>
        <v>13.142857142857142</v>
      </c>
      <c r="R44" s="362">
        <f t="shared" si="3"/>
        <v>13.142857142857142</v>
      </c>
      <c r="S44" s="362">
        <f t="shared" si="4"/>
        <v>13.142857142857142</v>
      </c>
      <c r="T44" s="321"/>
      <c r="U44" s="321"/>
      <c r="V44" s="1296" t="s">
        <v>2612</v>
      </c>
      <c r="W44" s="157">
        <f t="shared" si="5"/>
        <v>2</v>
      </c>
      <c r="X44" s="157">
        <f t="shared" si="6"/>
        <v>0</v>
      </c>
      <c r="Y44" s="382" t="str">
        <f t="shared" si="7"/>
        <v>CUMPLIDA</v>
      </c>
      <c r="AA44" s="1079"/>
      <c r="AB44" s="1034"/>
    </row>
    <row r="45" spans="1:28" ht="68.25" thickBot="1" x14ac:dyDescent="0.25">
      <c r="A45" s="1071">
        <v>23</v>
      </c>
      <c r="B45" s="1073">
        <v>0</v>
      </c>
      <c r="C45" s="1075" t="s">
        <v>1773</v>
      </c>
      <c r="D45" s="1075" t="s">
        <v>2148</v>
      </c>
      <c r="E45" s="1082" t="s">
        <v>1638</v>
      </c>
      <c r="F45" s="621" t="s">
        <v>1774</v>
      </c>
      <c r="G45" s="1085" t="s">
        <v>1775</v>
      </c>
      <c r="H45" s="621" t="s">
        <v>1776</v>
      </c>
      <c r="I45" s="686" t="s">
        <v>1777</v>
      </c>
      <c r="J45" s="687">
        <v>1</v>
      </c>
      <c r="K45" s="684">
        <v>41162</v>
      </c>
      <c r="L45" s="684">
        <v>41274</v>
      </c>
      <c r="M45" s="613">
        <f t="shared" si="0"/>
        <v>16</v>
      </c>
      <c r="N45" s="299" t="s">
        <v>1696</v>
      </c>
      <c r="O45" s="659">
        <v>1</v>
      </c>
      <c r="P45" s="660">
        <f t="shared" si="1"/>
        <v>1</v>
      </c>
      <c r="Q45" s="361">
        <f t="shared" si="2"/>
        <v>16</v>
      </c>
      <c r="R45" s="361">
        <f t="shared" si="3"/>
        <v>16</v>
      </c>
      <c r="S45" s="361">
        <f t="shared" si="4"/>
        <v>16</v>
      </c>
      <c r="T45" s="317"/>
      <c r="U45" s="317"/>
      <c r="V45" s="1283" t="s">
        <v>2149</v>
      </c>
      <c r="W45" s="158">
        <f t="shared" si="5"/>
        <v>2</v>
      </c>
      <c r="X45" s="158">
        <f t="shared" si="6"/>
        <v>0</v>
      </c>
      <c r="Y45" s="380" t="str">
        <f t="shared" si="7"/>
        <v>CUMPLIDA</v>
      </c>
      <c r="AA45" s="1079"/>
      <c r="AB45" s="1033" t="str">
        <f>IF(Y45&amp;Y46="CUMPLIDA","CUMPLIDA",IF(OR(Y45="VENCIDA",Y46="VENCIDA"),"VENCIDA",IF(W45+W46=4,"CUMPLIDA","EN TERMINO")))</f>
        <v>CUMPLIDA</v>
      </c>
    </row>
    <row r="46" spans="1:28" ht="64.5" customHeight="1" thickBot="1" x14ac:dyDescent="0.25">
      <c r="A46" s="1072"/>
      <c r="B46" s="1074"/>
      <c r="C46" s="1076"/>
      <c r="D46" s="1076"/>
      <c r="E46" s="1083"/>
      <c r="F46" s="622" t="s">
        <v>1778</v>
      </c>
      <c r="G46" s="1086"/>
      <c r="H46" s="622" t="s">
        <v>1779</v>
      </c>
      <c r="I46" s="688" t="s">
        <v>1780</v>
      </c>
      <c r="J46" s="689">
        <v>1</v>
      </c>
      <c r="K46" s="685">
        <v>41162</v>
      </c>
      <c r="L46" s="685">
        <v>41274</v>
      </c>
      <c r="M46" s="615">
        <f t="shared" si="0"/>
        <v>16</v>
      </c>
      <c r="N46" s="301" t="s">
        <v>1696</v>
      </c>
      <c r="O46" s="663">
        <v>1</v>
      </c>
      <c r="P46" s="664">
        <f t="shared" si="1"/>
        <v>1</v>
      </c>
      <c r="Q46" s="362">
        <f t="shared" si="2"/>
        <v>16</v>
      </c>
      <c r="R46" s="362">
        <f t="shared" si="3"/>
        <v>16</v>
      </c>
      <c r="S46" s="362">
        <f t="shared" si="4"/>
        <v>16</v>
      </c>
      <c r="T46" s="321"/>
      <c r="U46" s="321"/>
      <c r="V46" s="1284" t="s">
        <v>2086</v>
      </c>
      <c r="W46" s="157">
        <f t="shared" si="5"/>
        <v>2</v>
      </c>
      <c r="X46" s="157">
        <f t="shared" si="6"/>
        <v>0</v>
      </c>
      <c r="Y46" s="382" t="str">
        <f t="shared" si="7"/>
        <v>CUMPLIDA</v>
      </c>
      <c r="AA46" s="1079"/>
      <c r="AB46" s="1034"/>
    </row>
    <row r="47" spans="1:28" ht="114" customHeight="1" thickBot="1" x14ac:dyDescent="0.25">
      <c r="A47" s="1071">
        <v>24</v>
      </c>
      <c r="B47" s="1073">
        <v>0</v>
      </c>
      <c r="C47" s="1075" t="s">
        <v>1781</v>
      </c>
      <c r="D47" s="1075" t="s">
        <v>1782</v>
      </c>
      <c r="E47" s="1082" t="s">
        <v>1638</v>
      </c>
      <c r="F47" s="621" t="s">
        <v>1783</v>
      </c>
      <c r="G47" s="1087" t="s">
        <v>1784</v>
      </c>
      <c r="H47" s="621" t="s">
        <v>1785</v>
      </c>
      <c r="I47" s="686" t="s">
        <v>636</v>
      </c>
      <c r="J47" s="687">
        <v>1</v>
      </c>
      <c r="K47" s="684">
        <v>41162</v>
      </c>
      <c r="L47" s="684">
        <v>41274</v>
      </c>
      <c r="M47" s="613">
        <f t="shared" si="0"/>
        <v>16</v>
      </c>
      <c r="N47" s="299" t="s">
        <v>1696</v>
      </c>
      <c r="O47" s="659">
        <v>1</v>
      </c>
      <c r="P47" s="660">
        <f t="shared" si="1"/>
        <v>1</v>
      </c>
      <c r="Q47" s="361">
        <f t="shared" si="2"/>
        <v>16</v>
      </c>
      <c r="R47" s="361">
        <f t="shared" si="3"/>
        <v>16</v>
      </c>
      <c r="S47" s="361">
        <f t="shared" si="4"/>
        <v>16</v>
      </c>
      <c r="T47" s="317"/>
      <c r="U47" s="317"/>
      <c r="V47" s="1283" t="s">
        <v>2150</v>
      </c>
      <c r="W47" s="158">
        <f t="shared" si="5"/>
        <v>2</v>
      </c>
      <c r="X47" s="158">
        <f t="shared" si="6"/>
        <v>0</v>
      </c>
      <c r="Y47" s="380" t="str">
        <f t="shared" si="7"/>
        <v>CUMPLIDA</v>
      </c>
      <c r="AA47" s="1079"/>
      <c r="AB47" s="1033" t="str">
        <f>IF(Y47&amp;Y48="CUMPLIDA","CUMPLIDA",IF(OR(Y47="VENCIDA",Y48="VENCIDA"),"VENCIDA",IF(W47+W48=4,"CUMPLIDA","EN TERMINO")))</f>
        <v>EN TERMINO</v>
      </c>
    </row>
    <row r="48" spans="1:28" ht="114" customHeight="1" thickBot="1" x14ac:dyDescent="0.25">
      <c r="A48" s="1072"/>
      <c r="B48" s="1074"/>
      <c r="C48" s="1076"/>
      <c r="D48" s="1076"/>
      <c r="E48" s="1083"/>
      <c r="F48" s="622" t="s">
        <v>1786</v>
      </c>
      <c r="G48" s="1088"/>
      <c r="H48" s="622" t="s">
        <v>1787</v>
      </c>
      <c r="I48" s="293" t="s">
        <v>1788</v>
      </c>
      <c r="J48" s="455">
        <v>6</v>
      </c>
      <c r="K48" s="685">
        <v>41162</v>
      </c>
      <c r="L48" s="685">
        <v>41527</v>
      </c>
      <c r="M48" s="362">
        <f t="shared" si="0"/>
        <v>52.142857142857146</v>
      </c>
      <c r="N48" s="301" t="s">
        <v>1696</v>
      </c>
      <c r="O48" s="663"/>
      <c r="P48" s="664">
        <f t="shared" si="1"/>
        <v>0</v>
      </c>
      <c r="Q48" s="362">
        <f t="shared" si="2"/>
        <v>0</v>
      </c>
      <c r="R48" s="362">
        <f t="shared" si="3"/>
        <v>0</v>
      </c>
      <c r="S48" s="362">
        <f t="shared" si="4"/>
        <v>0</v>
      </c>
      <c r="T48" s="321"/>
      <c r="U48" s="321"/>
      <c r="V48" s="1290"/>
      <c r="W48" s="157">
        <f t="shared" si="5"/>
        <v>0</v>
      </c>
      <c r="X48" s="157">
        <f t="shared" si="6"/>
        <v>1</v>
      </c>
      <c r="Y48" s="382" t="str">
        <f t="shared" si="7"/>
        <v>EN TERMINO</v>
      </c>
      <c r="AA48" s="1079"/>
      <c r="AB48" s="1034"/>
    </row>
    <row r="49" spans="1:28" ht="160.5" customHeight="1" thickBot="1" x14ac:dyDescent="0.25">
      <c r="A49" s="132">
        <v>25</v>
      </c>
      <c r="B49" s="294">
        <v>0</v>
      </c>
      <c r="C49" s="279" t="s">
        <v>1789</v>
      </c>
      <c r="D49" s="279" t="s">
        <v>2151</v>
      </c>
      <c r="E49" s="666" t="s">
        <v>1638</v>
      </c>
      <c r="F49" s="690" t="s">
        <v>1790</v>
      </c>
      <c r="G49" s="690" t="s">
        <v>1791</v>
      </c>
      <c r="H49" s="690" t="s">
        <v>1792</v>
      </c>
      <c r="I49" s="296" t="s">
        <v>92</v>
      </c>
      <c r="J49" s="117">
        <v>1</v>
      </c>
      <c r="K49" s="691">
        <v>41162</v>
      </c>
      <c r="L49" s="691">
        <v>41243</v>
      </c>
      <c r="M49" s="118">
        <f t="shared" si="0"/>
        <v>11.571428571428571</v>
      </c>
      <c r="N49" s="297" t="s">
        <v>1696</v>
      </c>
      <c r="O49" s="669">
        <v>1</v>
      </c>
      <c r="P49" s="670">
        <f t="shared" si="1"/>
        <v>1</v>
      </c>
      <c r="Q49" s="118">
        <f t="shared" si="2"/>
        <v>11.571428571428571</v>
      </c>
      <c r="R49" s="118">
        <f t="shared" si="3"/>
        <v>11.571428571428571</v>
      </c>
      <c r="S49" s="118">
        <f t="shared" si="4"/>
        <v>11.571428571428571</v>
      </c>
      <c r="T49" s="181"/>
      <c r="U49" s="181"/>
      <c r="V49" s="1286" t="s">
        <v>2152</v>
      </c>
      <c r="W49" s="213">
        <f t="shared" si="5"/>
        <v>2</v>
      </c>
      <c r="X49" s="213">
        <f t="shared" si="6"/>
        <v>0</v>
      </c>
      <c r="Y49" s="79" t="str">
        <f t="shared" si="7"/>
        <v>CUMPLIDA</v>
      </c>
      <c r="AA49" s="710"/>
      <c r="AB49" s="846" t="str">
        <f t="shared" ref="AB49:AB56" si="10">IF(Y49="CUMPLIDA","CUMPLIDA",IF(Y49="EN TERMINO","EN TERMINO","VENCIDA"))</f>
        <v>CUMPLIDA</v>
      </c>
    </row>
    <row r="50" spans="1:28" ht="144" customHeight="1" thickBot="1" x14ac:dyDescent="0.25">
      <c r="A50" s="132">
        <v>26</v>
      </c>
      <c r="B50" s="294">
        <v>0</v>
      </c>
      <c r="C50" s="279" t="s">
        <v>1793</v>
      </c>
      <c r="D50" s="279" t="s">
        <v>1794</v>
      </c>
      <c r="E50" s="666" t="s">
        <v>1638</v>
      </c>
      <c r="F50" s="690" t="s">
        <v>1795</v>
      </c>
      <c r="G50" s="690" t="s">
        <v>1796</v>
      </c>
      <c r="H50" s="690" t="s">
        <v>1797</v>
      </c>
      <c r="I50" s="296" t="s">
        <v>92</v>
      </c>
      <c r="J50" s="117">
        <v>1</v>
      </c>
      <c r="K50" s="691">
        <v>41162</v>
      </c>
      <c r="L50" s="691">
        <v>41243</v>
      </c>
      <c r="M50" s="118">
        <f t="shared" si="0"/>
        <v>11.571428571428571</v>
      </c>
      <c r="N50" s="297" t="s">
        <v>1696</v>
      </c>
      <c r="O50" s="669">
        <v>1</v>
      </c>
      <c r="P50" s="670">
        <f t="shared" si="1"/>
        <v>1</v>
      </c>
      <c r="Q50" s="118">
        <f t="shared" si="2"/>
        <v>11.571428571428571</v>
      </c>
      <c r="R50" s="118">
        <f t="shared" si="3"/>
        <v>11.571428571428571</v>
      </c>
      <c r="S50" s="118">
        <f t="shared" si="4"/>
        <v>11.571428571428571</v>
      </c>
      <c r="T50" s="181"/>
      <c r="U50" s="181"/>
      <c r="V50" s="1286" t="s">
        <v>2152</v>
      </c>
      <c r="W50" s="213">
        <f t="shared" si="5"/>
        <v>2</v>
      </c>
      <c r="X50" s="213">
        <f t="shared" si="6"/>
        <v>0</v>
      </c>
      <c r="Y50" s="79" t="str">
        <f t="shared" si="7"/>
        <v>CUMPLIDA</v>
      </c>
      <c r="AA50" s="710"/>
      <c r="AB50" s="846" t="str">
        <f t="shared" si="10"/>
        <v>CUMPLIDA</v>
      </c>
    </row>
    <row r="51" spans="1:28" ht="186" customHeight="1" thickBot="1" x14ac:dyDescent="0.25">
      <c r="A51" s="132">
        <v>27</v>
      </c>
      <c r="B51" s="294">
        <v>0</v>
      </c>
      <c r="C51" s="279" t="s">
        <v>1798</v>
      </c>
      <c r="D51" s="279" t="s">
        <v>2153</v>
      </c>
      <c r="E51" s="666" t="s">
        <v>1638</v>
      </c>
      <c r="F51" s="690" t="s">
        <v>1799</v>
      </c>
      <c r="G51" s="690" t="s">
        <v>1791</v>
      </c>
      <c r="H51" s="690" t="s">
        <v>1800</v>
      </c>
      <c r="I51" s="296" t="s">
        <v>92</v>
      </c>
      <c r="J51" s="117">
        <v>1</v>
      </c>
      <c r="K51" s="691">
        <v>41162</v>
      </c>
      <c r="L51" s="691">
        <v>41243</v>
      </c>
      <c r="M51" s="118">
        <f t="shared" si="0"/>
        <v>11.571428571428571</v>
      </c>
      <c r="N51" s="297" t="s">
        <v>1696</v>
      </c>
      <c r="O51" s="669">
        <v>1</v>
      </c>
      <c r="P51" s="670">
        <f t="shared" si="1"/>
        <v>1</v>
      </c>
      <c r="Q51" s="118">
        <f t="shared" si="2"/>
        <v>11.571428571428571</v>
      </c>
      <c r="R51" s="118">
        <f t="shared" si="3"/>
        <v>11.571428571428571</v>
      </c>
      <c r="S51" s="118">
        <f t="shared" si="4"/>
        <v>11.571428571428571</v>
      </c>
      <c r="T51" s="181"/>
      <c r="U51" s="181"/>
      <c r="V51" s="1286" t="s">
        <v>2152</v>
      </c>
      <c r="W51" s="213">
        <f t="shared" si="5"/>
        <v>2</v>
      </c>
      <c r="X51" s="213">
        <f t="shared" si="6"/>
        <v>0</v>
      </c>
      <c r="Y51" s="79" t="str">
        <f t="shared" si="7"/>
        <v>CUMPLIDA</v>
      </c>
      <c r="AA51" s="710"/>
      <c r="AB51" s="846" t="str">
        <f t="shared" si="10"/>
        <v>CUMPLIDA</v>
      </c>
    </row>
    <row r="52" spans="1:28" ht="109.5" customHeight="1" thickBot="1" x14ac:dyDescent="0.25">
      <c r="A52" s="132">
        <v>28</v>
      </c>
      <c r="B52" s="294">
        <v>0</v>
      </c>
      <c r="C52" s="279" t="s">
        <v>1801</v>
      </c>
      <c r="D52" s="279" t="s">
        <v>1802</v>
      </c>
      <c r="E52" s="666" t="s">
        <v>1638</v>
      </c>
      <c r="F52" s="690" t="s">
        <v>1803</v>
      </c>
      <c r="G52" s="690" t="s">
        <v>1804</v>
      </c>
      <c r="H52" s="690" t="s">
        <v>1805</v>
      </c>
      <c r="I52" s="296" t="s">
        <v>92</v>
      </c>
      <c r="J52" s="117">
        <v>1</v>
      </c>
      <c r="K52" s="691">
        <v>41162</v>
      </c>
      <c r="L52" s="691">
        <v>41243</v>
      </c>
      <c r="M52" s="118">
        <f t="shared" si="0"/>
        <v>11.571428571428571</v>
      </c>
      <c r="N52" s="297" t="s">
        <v>1696</v>
      </c>
      <c r="O52" s="669">
        <v>1</v>
      </c>
      <c r="P52" s="670">
        <f t="shared" si="1"/>
        <v>1</v>
      </c>
      <c r="Q52" s="118">
        <f t="shared" si="2"/>
        <v>11.571428571428571</v>
      </c>
      <c r="R52" s="118">
        <f t="shared" si="3"/>
        <v>11.571428571428571</v>
      </c>
      <c r="S52" s="118">
        <f t="shared" si="4"/>
        <v>11.571428571428571</v>
      </c>
      <c r="T52" s="181"/>
      <c r="U52" s="181"/>
      <c r="V52" s="1286" t="s">
        <v>2152</v>
      </c>
      <c r="W52" s="213">
        <f t="shared" si="5"/>
        <v>2</v>
      </c>
      <c r="X52" s="213">
        <f t="shared" si="6"/>
        <v>0</v>
      </c>
      <c r="Y52" s="79" t="str">
        <f t="shared" si="7"/>
        <v>CUMPLIDA</v>
      </c>
      <c r="AA52" s="710"/>
      <c r="AB52" s="846" t="str">
        <f t="shared" si="10"/>
        <v>CUMPLIDA</v>
      </c>
    </row>
    <row r="53" spans="1:28" ht="115.5" customHeight="1" thickBot="1" x14ac:dyDescent="0.25">
      <c r="A53" s="132">
        <v>29</v>
      </c>
      <c r="B53" s="294">
        <v>0</v>
      </c>
      <c r="C53" s="279" t="s">
        <v>1806</v>
      </c>
      <c r="D53" s="279" t="s">
        <v>1807</v>
      </c>
      <c r="E53" s="666" t="s">
        <v>1638</v>
      </c>
      <c r="F53" s="690" t="s">
        <v>1808</v>
      </c>
      <c r="G53" s="690" t="s">
        <v>1791</v>
      </c>
      <c r="H53" s="690" t="s">
        <v>1809</v>
      </c>
      <c r="I53" s="296" t="s">
        <v>92</v>
      </c>
      <c r="J53" s="117">
        <v>1</v>
      </c>
      <c r="K53" s="691">
        <v>41162</v>
      </c>
      <c r="L53" s="691">
        <v>41243</v>
      </c>
      <c r="M53" s="118">
        <f t="shared" si="0"/>
        <v>11.571428571428571</v>
      </c>
      <c r="N53" s="297" t="s">
        <v>1696</v>
      </c>
      <c r="O53" s="669">
        <v>1</v>
      </c>
      <c r="P53" s="670">
        <f t="shared" si="1"/>
        <v>1</v>
      </c>
      <c r="Q53" s="118">
        <f t="shared" si="2"/>
        <v>11.571428571428571</v>
      </c>
      <c r="R53" s="118">
        <f t="shared" si="3"/>
        <v>11.571428571428571</v>
      </c>
      <c r="S53" s="118">
        <f t="shared" si="4"/>
        <v>11.571428571428571</v>
      </c>
      <c r="T53" s="181"/>
      <c r="U53" s="181"/>
      <c r="V53" s="1286" t="s">
        <v>2152</v>
      </c>
      <c r="W53" s="213">
        <f t="shared" si="5"/>
        <v>2</v>
      </c>
      <c r="X53" s="213">
        <f t="shared" si="6"/>
        <v>0</v>
      </c>
      <c r="Y53" s="79" t="str">
        <f t="shared" si="7"/>
        <v>CUMPLIDA</v>
      </c>
      <c r="AA53" s="710"/>
      <c r="AB53" s="846" t="str">
        <f t="shared" si="10"/>
        <v>CUMPLIDA</v>
      </c>
    </row>
    <row r="54" spans="1:28" ht="204.75" thickBot="1" x14ac:dyDescent="0.25">
      <c r="A54" s="132">
        <v>30</v>
      </c>
      <c r="B54" s="294">
        <v>0</v>
      </c>
      <c r="C54" s="279" t="s">
        <v>1810</v>
      </c>
      <c r="D54" s="279" t="s">
        <v>1811</v>
      </c>
      <c r="E54" s="666" t="s">
        <v>1638</v>
      </c>
      <c r="F54" s="690" t="s">
        <v>2154</v>
      </c>
      <c r="G54" s="690" t="s">
        <v>1812</v>
      </c>
      <c r="H54" s="690" t="s">
        <v>1813</v>
      </c>
      <c r="I54" s="245" t="s">
        <v>166</v>
      </c>
      <c r="J54" s="181">
        <v>1</v>
      </c>
      <c r="K54" s="691">
        <v>41183</v>
      </c>
      <c r="L54" s="691">
        <v>41486</v>
      </c>
      <c r="M54" s="118">
        <f t="shared" si="0"/>
        <v>43.285714285714285</v>
      </c>
      <c r="N54" s="297" t="s">
        <v>1814</v>
      </c>
      <c r="O54" s="669"/>
      <c r="P54" s="670">
        <f t="shared" si="1"/>
        <v>0</v>
      </c>
      <c r="Q54" s="118">
        <f t="shared" si="2"/>
        <v>0</v>
      </c>
      <c r="R54" s="118">
        <f t="shared" si="3"/>
        <v>0</v>
      </c>
      <c r="S54" s="118">
        <f t="shared" si="4"/>
        <v>0</v>
      </c>
      <c r="T54" s="181"/>
      <c r="U54" s="181"/>
      <c r="V54" s="1287"/>
      <c r="W54" s="213">
        <f t="shared" si="5"/>
        <v>0</v>
      </c>
      <c r="X54" s="213">
        <f t="shared" si="6"/>
        <v>0</v>
      </c>
      <c r="Y54" s="79" t="str">
        <f t="shared" si="7"/>
        <v>VENCIDA</v>
      </c>
      <c r="AA54" s="710"/>
      <c r="AB54" s="846" t="str">
        <f t="shared" si="10"/>
        <v>VENCIDA</v>
      </c>
    </row>
    <row r="55" spans="1:28" ht="179.25" thickBot="1" x14ac:dyDescent="0.25">
      <c r="A55" s="132">
        <v>31</v>
      </c>
      <c r="B55" s="294">
        <v>0</v>
      </c>
      <c r="C55" s="279" t="s">
        <v>1815</v>
      </c>
      <c r="D55" s="279" t="s">
        <v>1816</v>
      </c>
      <c r="E55" s="666" t="s">
        <v>1638</v>
      </c>
      <c r="F55" s="690" t="s">
        <v>1817</v>
      </c>
      <c r="G55" s="690" t="s">
        <v>1818</v>
      </c>
      <c r="H55" s="690" t="s">
        <v>1819</v>
      </c>
      <c r="I55" s="692" t="s">
        <v>1820</v>
      </c>
      <c r="J55" s="693">
        <v>1</v>
      </c>
      <c r="K55" s="691">
        <v>41162</v>
      </c>
      <c r="L55" s="691">
        <v>41243</v>
      </c>
      <c r="M55" s="118">
        <f t="shared" si="0"/>
        <v>11.571428571428571</v>
      </c>
      <c r="N55" s="297" t="s">
        <v>1696</v>
      </c>
      <c r="O55" s="669">
        <v>1</v>
      </c>
      <c r="P55" s="670">
        <f t="shared" si="1"/>
        <v>1</v>
      </c>
      <c r="Q55" s="118">
        <f t="shared" si="2"/>
        <v>11.571428571428571</v>
      </c>
      <c r="R55" s="118">
        <f t="shared" si="3"/>
        <v>11.571428571428571</v>
      </c>
      <c r="S55" s="118">
        <f t="shared" si="4"/>
        <v>11.571428571428571</v>
      </c>
      <c r="T55" s="181"/>
      <c r="U55" s="181"/>
      <c r="V55" s="1286" t="s">
        <v>2155</v>
      </c>
      <c r="W55" s="213">
        <f t="shared" si="5"/>
        <v>2</v>
      </c>
      <c r="X55" s="213">
        <f t="shared" si="6"/>
        <v>0</v>
      </c>
      <c r="Y55" s="79" t="str">
        <f t="shared" si="7"/>
        <v>CUMPLIDA</v>
      </c>
      <c r="AA55" s="710"/>
      <c r="AB55" s="846" t="str">
        <f t="shared" si="10"/>
        <v>CUMPLIDA</v>
      </c>
    </row>
    <row r="56" spans="1:28" ht="204.75" thickBot="1" x14ac:dyDescent="0.25">
      <c r="A56" s="132">
        <v>32</v>
      </c>
      <c r="B56" s="294">
        <v>0</v>
      </c>
      <c r="C56" s="279" t="s">
        <v>1821</v>
      </c>
      <c r="D56" s="279" t="s">
        <v>1822</v>
      </c>
      <c r="E56" s="666" t="s">
        <v>1638</v>
      </c>
      <c r="F56" s="690" t="s">
        <v>1823</v>
      </c>
      <c r="G56" s="690" t="s">
        <v>1824</v>
      </c>
      <c r="H56" s="690" t="s">
        <v>1825</v>
      </c>
      <c r="I56" s="692" t="s">
        <v>550</v>
      </c>
      <c r="J56" s="693">
        <v>1</v>
      </c>
      <c r="K56" s="691">
        <v>41162</v>
      </c>
      <c r="L56" s="691">
        <v>41274</v>
      </c>
      <c r="M56" s="118">
        <f t="shared" si="0"/>
        <v>16</v>
      </c>
      <c r="N56" s="297" t="s">
        <v>1696</v>
      </c>
      <c r="O56" s="669">
        <v>1</v>
      </c>
      <c r="P56" s="670">
        <f t="shared" si="1"/>
        <v>1</v>
      </c>
      <c r="Q56" s="118">
        <f t="shared" si="2"/>
        <v>16</v>
      </c>
      <c r="R56" s="118">
        <f t="shared" si="3"/>
        <v>16</v>
      </c>
      <c r="S56" s="118">
        <f t="shared" si="4"/>
        <v>16</v>
      </c>
      <c r="T56" s="181"/>
      <c r="U56" s="181"/>
      <c r="V56" s="1286" t="s">
        <v>2156</v>
      </c>
      <c r="W56" s="213">
        <f t="shared" si="5"/>
        <v>2</v>
      </c>
      <c r="X56" s="213">
        <f t="shared" si="6"/>
        <v>0</v>
      </c>
      <c r="Y56" s="79" t="str">
        <f t="shared" si="7"/>
        <v>CUMPLIDA</v>
      </c>
      <c r="AA56" s="710"/>
      <c r="AB56" s="846" t="str">
        <f t="shared" si="10"/>
        <v>CUMPLIDA</v>
      </c>
    </row>
    <row r="57" spans="1:28" ht="77.25" thickBot="1" x14ac:dyDescent="0.25">
      <c r="A57" s="1071">
        <v>33</v>
      </c>
      <c r="B57" s="1073">
        <v>0</v>
      </c>
      <c r="C57" s="1075" t="s">
        <v>1826</v>
      </c>
      <c r="D57" s="1075" t="s">
        <v>1827</v>
      </c>
      <c r="E57" s="1089" t="s">
        <v>1638</v>
      </c>
      <c r="F57" s="1085" t="s">
        <v>1828</v>
      </c>
      <c r="G57" s="1085" t="s">
        <v>1829</v>
      </c>
      <c r="H57" s="694" t="s">
        <v>1830</v>
      </c>
      <c r="I57" s="686" t="s">
        <v>550</v>
      </c>
      <c r="J57" s="687">
        <v>1</v>
      </c>
      <c r="K57" s="684">
        <v>41162</v>
      </c>
      <c r="L57" s="684">
        <v>41243</v>
      </c>
      <c r="M57" s="361">
        <f t="shared" si="0"/>
        <v>11.571428571428571</v>
      </c>
      <c r="N57" s="299" t="s">
        <v>1696</v>
      </c>
      <c r="O57" s="659">
        <v>1</v>
      </c>
      <c r="P57" s="660">
        <f t="shared" si="1"/>
        <v>1</v>
      </c>
      <c r="Q57" s="361">
        <f t="shared" si="2"/>
        <v>11.571428571428571</v>
      </c>
      <c r="R57" s="361">
        <f t="shared" si="3"/>
        <v>11.571428571428571</v>
      </c>
      <c r="S57" s="361">
        <f t="shared" si="4"/>
        <v>11.571428571428571</v>
      </c>
      <c r="T57" s="317"/>
      <c r="U57" s="317"/>
      <c r="V57" s="1283" t="s">
        <v>2157</v>
      </c>
      <c r="W57" s="158">
        <f t="shared" si="5"/>
        <v>2</v>
      </c>
      <c r="X57" s="158">
        <f t="shared" si="6"/>
        <v>0</v>
      </c>
      <c r="Y57" s="380" t="str">
        <f t="shared" si="7"/>
        <v>CUMPLIDA</v>
      </c>
      <c r="AA57" s="1079"/>
      <c r="AB57" s="1033" t="str">
        <f>IF(Y57&amp;Y58="CUMPLIDA","CUMPLIDA",IF(OR(Y57="VENCIDA",Y58="VENCIDA"),"VENCIDA",IF(W57+W58=4,"CUMPLIDA","EN TERMINO")))</f>
        <v>CUMPLIDA</v>
      </c>
    </row>
    <row r="58" spans="1:28" ht="90" customHeight="1" thickBot="1" x14ac:dyDescent="0.25">
      <c r="A58" s="1072"/>
      <c r="B58" s="1074"/>
      <c r="C58" s="1076"/>
      <c r="D58" s="1076"/>
      <c r="E58" s="1090"/>
      <c r="F58" s="1086"/>
      <c r="G58" s="1086"/>
      <c r="H58" s="695" t="s">
        <v>1831</v>
      </c>
      <c r="I58" s="688" t="s">
        <v>1832</v>
      </c>
      <c r="J58" s="689">
        <v>1</v>
      </c>
      <c r="K58" s="685">
        <v>41163</v>
      </c>
      <c r="L58" s="685">
        <v>41243</v>
      </c>
      <c r="M58" s="362">
        <f t="shared" si="0"/>
        <v>11.428571428571429</v>
      </c>
      <c r="N58" s="301" t="s">
        <v>1696</v>
      </c>
      <c r="O58" s="663">
        <v>1</v>
      </c>
      <c r="P58" s="664">
        <f t="shared" si="1"/>
        <v>1</v>
      </c>
      <c r="Q58" s="362">
        <f t="shared" si="2"/>
        <v>11.428571428571429</v>
      </c>
      <c r="R58" s="362">
        <f t="shared" si="3"/>
        <v>11.428571428571429</v>
      </c>
      <c r="S58" s="362">
        <f t="shared" si="4"/>
        <v>11.428571428571429</v>
      </c>
      <c r="T58" s="321"/>
      <c r="U58" s="321"/>
      <c r="V58" s="1285" t="s">
        <v>2078</v>
      </c>
      <c r="W58" s="157">
        <f t="shared" si="5"/>
        <v>2</v>
      </c>
      <c r="X58" s="157">
        <f t="shared" si="6"/>
        <v>0</v>
      </c>
      <c r="Y58" s="382" t="str">
        <f t="shared" si="7"/>
        <v>CUMPLIDA</v>
      </c>
      <c r="AA58" s="1079"/>
      <c r="AB58" s="1034"/>
    </row>
    <row r="59" spans="1:28" ht="77.25" thickBot="1" x14ac:dyDescent="0.25">
      <c r="A59" s="1071">
        <v>34</v>
      </c>
      <c r="B59" s="1073">
        <v>0</v>
      </c>
      <c r="C59" s="1075" t="s">
        <v>1833</v>
      </c>
      <c r="D59" s="1075" t="s">
        <v>2158</v>
      </c>
      <c r="E59" s="1082" t="s">
        <v>1638</v>
      </c>
      <c r="F59" s="618" t="s">
        <v>1834</v>
      </c>
      <c r="G59" s="696" t="s">
        <v>1835</v>
      </c>
      <c r="H59" s="618" t="s">
        <v>1836</v>
      </c>
      <c r="I59" s="618" t="s">
        <v>1837</v>
      </c>
      <c r="J59" s="629">
        <v>2</v>
      </c>
      <c r="K59" s="658">
        <v>41167</v>
      </c>
      <c r="L59" s="658">
        <v>41532</v>
      </c>
      <c r="M59" s="361">
        <f t="shared" si="0"/>
        <v>52.142857142857146</v>
      </c>
      <c r="N59" s="299" t="s">
        <v>648</v>
      </c>
      <c r="O59" s="659"/>
      <c r="P59" s="660">
        <f t="shared" si="1"/>
        <v>0</v>
      </c>
      <c r="Q59" s="361">
        <f t="shared" si="2"/>
        <v>0</v>
      </c>
      <c r="R59" s="361">
        <f t="shared" si="3"/>
        <v>0</v>
      </c>
      <c r="S59" s="361">
        <f t="shared" si="4"/>
        <v>0</v>
      </c>
      <c r="T59" s="317"/>
      <c r="U59" s="317"/>
      <c r="V59" s="1288"/>
      <c r="W59" s="158">
        <f t="shared" si="5"/>
        <v>0</v>
      </c>
      <c r="X59" s="158">
        <f t="shared" si="6"/>
        <v>1</v>
      </c>
      <c r="Y59" s="380" t="str">
        <f t="shared" si="7"/>
        <v>EN TERMINO</v>
      </c>
      <c r="AA59" s="1079"/>
      <c r="AB59" s="1033" t="str">
        <f>IF(Y59&amp;Y60="CUMPLIDA","CUMPLIDA",IF(OR(Y59="VENCIDA",Y60="VENCIDA"),"VENCIDA",IF(W59+W60=4,"CUMPLIDA","EN TERMINO")))</f>
        <v>EN TERMINO</v>
      </c>
    </row>
    <row r="60" spans="1:28" ht="128.25" customHeight="1" thickBot="1" x14ac:dyDescent="0.25">
      <c r="A60" s="1072"/>
      <c r="B60" s="1074"/>
      <c r="C60" s="1076"/>
      <c r="D60" s="1076"/>
      <c r="E60" s="1083"/>
      <c r="F60" s="619" t="s">
        <v>1838</v>
      </c>
      <c r="G60" s="293" t="s">
        <v>1835</v>
      </c>
      <c r="H60" s="619" t="s">
        <v>1839</v>
      </c>
      <c r="I60" s="619" t="s">
        <v>58</v>
      </c>
      <c r="J60" s="455">
        <v>1</v>
      </c>
      <c r="K60" s="661">
        <v>41167</v>
      </c>
      <c r="L60" s="661">
        <v>41532</v>
      </c>
      <c r="M60" s="362">
        <f t="shared" si="0"/>
        <v>52.142857142857146</v>
      </c>
      <c r="N60" s="301" t="s">
        <v>648</v>
      </c>
      <c r="O60" s="663"/>
      <c r="P60" s="664">
        <f t="shared" si="1"/>
        <v>0</v>
      </c>
      <c r="Q60" s="362">
        <f t="shared" si="2"/>
        <v>0</v>
      </c>
      <c r="R60" s="362">
        <f t="shared" si="3"/>
        <v>0</v>
      </c>
      <c r="S60" s="362">
        <f t="shared" si="4"/>
        <v>0</v>
      </c>
      <c r="T60" s="321"/>
      <c r="U60" s="321"/>
      <c r="V60" s="1290"/>
      <c r="W60" s="157">
        <f t="shared" si="5"/>
        <v>0</v>
      </c>
      <c r="X60" s="157">
        <f t="shared" si="6"/>
        <v>1</v>
      </c>
      <c r="Y60" s="382" t="str">
        <f t="shared" si="7"/>
        <v>EN TERMINO</v>
      </c>
      <c r="AA60" s="1079"/>
      <c r="AB60" s="1034"/>
    </row>
    <row r="61" spans="1:28" ht="102.75" thickBot="1" x14ac:dyDescent="0.25">
      <c r="A61" s="1071">
        <v>35</v>
      </c>
      <c r="B61" s="1073">
        <v>0</v>
      </c>
      <c r="C61" s="1075" t="s">
        <v>1840</v>
      </c>
      <c r="D61" s="1075" t="s">
        <v>1841</v>
      </c>
      <c r="E61" s="1075" t="s">
        <v>1638</v>
      </c>
      <c r="F61" s="630" t="s">
        <v>1842</v>
      </c>
      <c r="G61" s="630" t="s">
        <v>1843</v>
      </c>
      <c r="H61" s="630" t="s">
        <v>1844</v>
      </c>
      <c r="I61" s="697" t="s">
        <v>176</v>
      </c>
      <c r="J61" s="317">
        <v>1</v>
      </c>
      <c r="K61" s="239">
        <v>41214</v>
      </c>
      <c r="L61" s="239">
        <v>41364</v>
      </c>
      <c r="M61" s="361">
        <f t="shared" si="0"/>
        <v>21.428571428571427</v>
      </c>
      <c r="N61" s="299" t="s">
        <v>1814</v>
      </c>
      <c r="O61" s="659">
        <v>1</v>
      </c>
      <c r="P61" s="660">
        <f t="shared" si="1"/>
        <v>1</v>
      </c>
      <c r="Q61" s="361">
        <f t="shared" si="2"/>
        <v>21.428571428571427</v>
      </c>
      <c r="R61" s="361">
        <f t="shared" si="3"/>
        <v>21.428571428571427</v>
      </c>
      <c r="S61" s="361">
        <f t="shared" si="4"/>
        <v>21.428571428571427</v>
      </c>
      <c r="T61" s="317"/>
      <c r="U61" s="317"/>
      <c r="V61" s="1283" t="s">
        <v>2570</v>
      </c>
      <c r="W61" s="158">
        <f t="shared" si="5"/>
        <v>2</v>
      </c>
      <c r="X61" s="158">
        <f t="shared" si="6"/>
        <v>0</v>
      </c>
      <c r="Y61" s="380" t="str">
        <f t="shared" si="7"/>
        <v>CUMPLIDA</v>
      </c>
      <c r="AA61" s="1079"/>
      <c r="AB61" s="1033" t="str">
        <f>IF(Y61&amp;Y62&amp;Y63&amp;Y64&amp;Y65&amp;Y66&amp;Y67="CUMPLIDA","CUMPLIDA",IF(OR(Y61="VENCIDA",Y62="VENCIDA",Y63="VENCIDA",Y64="VENCIDA",Y65="VENCIDA",Y66="VENCIDA",Y67="VENCIDA"),"VENCIDA",IF(W61+W62+W63+W64+W65+W66+W67=14,"CUMPLIDA","EN TERMINO")))</f>
        <v>EN TERMINO</v>
      </c>
    </row>
    <row r="62" spans="1:28" ht="102.75" customHeight="1" thickBot="1" x14ac:dyDescent="0.25">
      <c r="A62" s="1080"/>
      <c r="B62" s="1081"/>
      <c r="C62" s="1084"/>
      <c r="D62" s="1084"/>
      <c r="E62" s="1084"/>
      <c r="F62" s="626" t="s">
        <v>1845</v>
      </c>
      <c r="G62" s="626" t="s">
        <v>1846</v>
      </c>
      <c r="H62" s="626" t="s">
        <v>1847</v>
      </c>
      <c r="I62" s="650" t="s">
        <v>176</v>
      </c>
      <c r="J62" s="319">
        <v>1</v>
      </c>
      <c r="K62" s="312">
        <v>41214</v>
      </c>
      <c r="L62" s="312">
        <v>41274</v>
      </c>
      <c r="M62" s="363">
        <f t="shared" si="0"/>
        <v>8.5714285714285712</v>
      </c>
      <c r="N62" s="300" t="s">
        <v>1814</v>
      </c>
      <c r="O62" s="654">
        <v>1</v>
      </c>
      <c r="P62" s="655">
        <f t="shared" si="1"/>
        <v>1</v>
      </c>
      <c r="Q62" s="363">
        <f t="shared" si="2"/>
        <v>8.5714285714285712</v>
      </c>
      <c r="R62" s="363">
        <f t="shared" si="3"/>
        <v>8.5714285714285712</v>
      </c>
      <c r="S62" s="363">
        <f t="shared" si="4"/>
        <v>8.5714285714285712</v>
      </c>
      <c r="T62" s="319"/>
      <c r="U62" s="319"/>
      <c r="V62" s="1294" t="s">
        <v>1967</v>
      </c>
      <c r="W62" s="272">
        <f t="shared" si="5"/>
        <v>2</v>
      </c>
      <c r="X62" s="272">
        <f t="shared" si="6"/>
        <v>0</v>
      </c>
      <c r="Y62" s="381" t="str">
        <f t="shared" si="7"/>
        <v>CUMPLIDA</v>
      </c>
      <c r="AA62" s="1079"/>
      <c r="AB62" s="1052"/>
    </row>
    <row r="63" spans="1:28" ht="102.75" thickBot="1" x14ac:dyDescent="0.25">
      <c r="A63" s="1080"/>
      <c r="B63" s="1081"/>
      <c r="C63" s="1084"/>
      <c r="D63" s="1084"/>
      <c r="E63" s="1084"/>
      <c r="F63" s="737" t="s">
        <v>2159</v>
      </c>
      <c r="G63" s="626" t="s">
        <v>1848</v>
      </c>
      <c r="H63" s="626" t="s">
        <v>1849</v>
      </c>
      <c r="I63" s="650" t="s">
        <v>1850</v>
      </c>
      <c r="J63" s="319">
        <v>1</v>
      </c>
      <c r="K63" s="312">
        <v>41214</v>
      </c>
      <c r="L63" s="312">
        <v>41577</v>
      </c>
      <c r="M63" s="363">
        <f t="shared" si="0"/>
        <v>51.857142857142854</v>
      </c>
      <c r="N63" s="300" t="s">
        <v>177</v>
      </c>
      <c r="O63" s="654">
        <v>0</v>
      </c>
      <c r="P63" s="655">
        <f t="shared" si="1"/>
        <v>0</v>
      </c>
      <c r="Q63" s="363">
        <f t="shared" si="2"/>
        <v>0</v>
      </c>
      <c r="R63" s="363">
        <f t="shared" si="3"/>
        <v>0</v>
      </c>
      <c r="S63" s="363">
        <f t="shared" si="4"/>
        <v>0</v>
      </c>
      <c r="T63" s="319"/>
      <c r="U63" s="319"/>
      <c r="V63" s="1289"/>
      <c r="W63" s="272">
        <f t="shared" si="5"/>
        <v>0</v>
      </c>
      <c r="X63" s="272">
        <f t="shared" si="6"/>
        <v>1</v>
      </c>
      <c r="Y63" s="381" t="str">
        <f t="shared" si="7"/>
        <v>EN TERMINO</v>
      </c>
      <c r="AA63" s="1079"/>
      <c r="AB63" s="1052"/>
    </row>
    <row r="64" spans="1:28" ht="115.5" thickBot="1" x14ac:dyDescent="0.25">
      <c r="A64" s="1080"/>
      <c r="B64" s="1081"/>
      <c r="C64" s="1084"/>
      <c r="D64" s="1084"/>
      <c r="E64" s="1084"/>
      <c r="F64" s="626" t="s">
        <v>1851</v>
      </c>
      <c r="G64" s="626" t="s">
        <v>1852</v>
      </c>
      <c r="H64" s="626" t="s">
        <v>1853</v>
      </c>
      <c r="I64" s="650" t="s">
        <v>1854</v>
      </c>
      <c r="J64" s="319">
        <v>2</v>
      </c>
      <c r="K64" s="320">
        <v>41214</v>
      </c>
      <c r="L64" s="320">
        <v>41578</v>
      </c>
      <c r="M64" s="363">
        <f t="shared" si="0"/>
        <v>52</v>
      </c>
      <c r="N64" s="300" t="s">
        <v>52</v>
      </c>
      <c r="O64" s="654">
        <v>1</v>
      </c>
      <c r="P64" s="655">
        <f t="shared" si="1"/>
        <v>0.5</v>
      </c>
      <c r="Q64" s="363">
        <f t="shared" si="2"/>
        <v>26</v>
      </c>
      <c r="R64" s="363">
        <f t="shared" si="3"/>
        <v>0</v>
      </c>
      <c r="S64" s="363">
        <f t="shared" si="4"/>
        <v>0</v>
      </c>
      <c r="T64" s="319"/>
      <c r="U64" s="319"/>
      <c r="V64" s="1284" t="s">
        <v>2666</v>
      </c>
      <c r="W64" s="272">
        <f t="shared" si="5"/>
        <v>0</v>
      </c>
      <c r="X64" s="272">
        <f t="shared" si="6"/>
        <v>1</v>
      </c>
      <c r="Y64" s="381" t="str">
        <f t="shared" si="7"/>
        <v>EN TERMINO</v>
      </c>
      <c r="AA64" s="1079"/>
      <c r="AB64" s="1052"/>
    </row>
    <row r="65" spans="1:28" ht="115.5" thickBot="1" x14ac:dyDescent="0.25">
      <c r="A65" s="1080"/>
      <c r="B65" s="1081"/>
      <c r="C65" s="1084"/>
      <c r="D65" s="1084"/>
      <c r="E65" s="1084"/>
      <c r="F65" s="626" t="s">
        <v>1855</v>
      </c>
      <c r="G65" s="626" t="s">
        <v>1856</v>
      </c>
      <c r="H65" s="626" t="s">
        <v>1857</v>
      </c>
      <c r="I65" s="650" t="s">
        <v>194</v>
      </c>
      <c r="J65" s="319">
        <v>1</v>
      </c>
      <c r="K65" s="312">
        <v>41214</v>
      </c>
      <c r="L65" s="312">
        <v>41364</v>
      </c>
      <c r="M65" s="363">
        <f t="shared" si="0"/>
        <v>21.428571428571427</v>
      </c>
      <c r="N65" s="300" t="s">
        <v>1814</v>
      </c>
      <c r="O65" s="654">
        <v>1</v>
      </c>
      <c r="P65" s="655">
        <f t="shared" si="1"/>
        <v>1</v>
      </c>
      <c r="Q65" s="363">
        <f t="shared" si="2"/>
        <v>21.428571428571427</v>
      </c>
      <c r="R65" s="363">
        <f t="shared" si="3"/>
        <v>21.428571428571427</v>
      </c>
      <c r="S65" s="363">
        <f t="shared" si="4"/>
        <v>21.428571428571427</v>
      </c>
      <c r="T65" s="319"/>
      <c r="U65" s="319"/>
      <c r="V65" s="1294" t="s">
        <v>2571</v>
      </c>
      <c r="W65" s="272">
        <f t="shared" si="5"/>
        <v>2</v>
      </c>
      <c r="X65" s="272">
        <f t="shared" si="6"/>
        <v>0</v>
      </c>
      <c r="Y65" s="381" t="str">
        <f t="shared" si="7"/>
        <v>CUMPLIDA</v>
      </c>
      <c r="AA65" s="1079"/>
      <c r="AB65" s="1052"/>
    </row>
    <row r="66" spans="1:28" ht="102.75" thickBot="1" x14ac:dyDescent="0.25">
      <c r="A66" s="1080"/>
      <c r="B66" s="1081"/>
      <c r="C66" s="1084"/>
      <c r="D66" s="1084"/>
      <c r="E66" s="1084"/>
      <c r="F66" s="737" t="s">
        <v>2159</v>
      </c>
      <c r="G66" s="737" t="s">
        <v>1848</v>
      </c>
      <c r="H66" s="626" t="s">
        <v>1849</v>
      </c>
      <c r="I66" s="626" t="s">
        <v>1850</v>
      </c>
      <c r="J66" s="319">
        <v>1</v>
      </c>
      <c r="K66" s="312">
        <v>41214</v>
      </c>
      <c r="L66" s="312">
        <v>41577</v>
      </c>
      <c r="M66" s="363">
        <f t="shared" si="0"/>
        <v>51.857142857142854</v>
      </c>
      <c r="N66" s="300" t="s">
        <v>177</v>
      </c>
      <c r="O66" s="654">
        <v>0</v>
      </c>
      <c r="P66" s="655">
        <f t="shared" si="1"/>
        <v>0</v>
      </c>
      <c r="Q66" s="363">
        <f t="shared" si="2"/>
        <v>0</v>
      </c>
      <c r="R66" s="363">
        <f t="shared" si="3"/>
        <v>0</v>
      </c>
      <c r="S66" s="363">
        <f t="shared" si="4"/>
        <v>0</v>
      </c>
      <c r="T66" s="319"/>
      <c r="U66" s="319"/>
      <c r="V66" s="1289"/>
      <c r="W66" s="272">
        <f t="shared" si="5"/>
        <v>0</v>
      </c>
      <c r="X66" s="272">
        <f t="shared" si="6"/>
        <v>1</v>
      </c>
      <c r="Y66" s="381" t="str">
        <f t="shared" si="7"/>
        <v>EN TERMINO</v>
      </c>
      <c r="AA66" s="1079"/>
      <c r="AB66" s="1052"/>
    </row>
    <row r="67" spans="1:28" ht="26.25" customHeight="1" thickBot="1" x14ac:dyDescent="0.25">
      <c r="A67" s="1072"/>
      <c r="B67" s="1074"/>
      <c r="C67" s="1076"/>
      <c r="D67" s="1076"/>
      <c r="E67" s="1076"/>
      <c r="F67" s="627" t="s">
        <v>1858</v>
      </c>
      <c r="G67" s="627" t="s">
        <v>1859</v>
      </c>
      <c r="H67" s="627" t="s">
        <v>1860</v>
      </c>
      <c r="I67" s="627" t="s">
        <v>580</v>
      </c>
      <c r="J67" s="698">
        <v>1</v>
      </c>
      <c r="K67" s="240">
        <v>41214</v>
      </c>
      <c r="L67" s="240">
        <v>41578</v>
      </c>
      <c r="M67" s="362">
        <f t="shared" si="0"/>
        <v>52</v>
      </c>
      <c r="N67" s="301" t="s">
        <v>1861</v>
      </c>
      <c r="O67" s="663">
        <v>0</v>
      </c>
      <c r="P67" s="664">
        <f t="shared" si="1"/>
        <v>0</v>
      </c>
      <c r="Q67" s="362">
        <f t="shared" si="2"/>
        <v>0</v>
      </c>
      <c r="R67" s="362">
        <f t="shared" si="3"/>
        <v>0</v>
      </c>
      <c r="S67" s="362">
        <f t="shared" si="4"/>
        <v>0</v>
      </c>
      <c r="T67" s="321"/>
      <c r="U67" s="321"/>
      <c r="V67" s="1290"/>
      <c r="W67" s="157">
        <f t="shared" si="5"/>
        <v>0</v>
      </c>
      <c r="X67" s="157">
        <f t="shared" si="6"/>
        <v>1</v>
      </c>
      <c r="Y67" s="382" t="str">
        <f t="shared" si="7"/>
        <v>EN TERMINO</v>
      </c>
      <c r="AA67" s="1079"/>
      <c r="AB67" s="1034"/>
    </row>
    <row r="68" spans="1:28" ht="255.75" customHeight="1" thickBot="1" x14ac:dyDescent="0.25">
      <c r="A68" s="1071">
        <v>36</v>
      </c>
      <c r="B68" s="1073">
        <v>0</v>
      </c>
      <c r="C68" s="1075" t="s">
        <v>1862</v>
      </c>
      <c r="D68" s="1075" t="s">
        <v>1863</v>
      </c>
      <c r="E68" s="1075" t="s">
        <v>1638</v>
      </c>
      <c r="F68" s="630" t="s">
        <v>1864</v>
      </c>
      <c r="G68" s="630" t="s">
        <v>1865</v>
      </c>
      <c r="H68" s="630" t="s">
        <v>1866</v>
      </c>
      <c r="I68" s="699" t="s">
        <v>1867</v>
      </c>
      <c r="J68" s="700">
        <v>1</v>
      </c>
      <c r="K68" s="701">
        <v>41214</v>
      </c>
      <c r="L68" s="701">
        <v>41578</v>
      </c>
      <c r="M68" s="613">
        <f t="shared" si="0"/>
        <v>52</v>
      </c>
      <c r="N68" s="299" t="s">
        <v>546</v>
      </c>
      <c r="O68" s="659">
        <v>0.15</v>
      </c>
      <c r="P68" s="660">
        <f t="shared" si="1"/>
        <v>0.15</v>
      </c>
      <c r="Q68" s="361">
        <f t="shared" si="2"/>
        <v>7.8</v>
      </c>
      <c r="R68" s="361">
        <f t="shared" si="3"/>
        <v>0</v>
      </c>
      <c r="S68" s="361">
        <f t="shared" si="4"/>
        <v>0</v>
      </c>
      <c r="T68" s="317"/>
      <c r="U68" s="317"/>
      <c r="V68" s="1283" t="s">
        <v>2215</v>
      </c>
      <c r="W68" s="158">
        <f t="shared" si="5"/>
        <v>0</v>
      </c>
      <c r="X68" s="158">
        <f t="shared" si="6"/>
        <v>1</v>
      </c>
      <c r="Y68" s="380" t="str">
        <f t="shared" si="7"/>
        <v>EN TERMINO</v>
      </c>
      <c r="AA68" s="1079"/>
      <c r="AB68" s="1033" t="str">
        <f>IF(Y68&amp;Y69&amp;Y70="CUMPLIDA","CUMPLIDA",IF(OR(Y68="VENCIDA",Y69="VENCIDA",Y70="VENCIDA"),"VENCIDA",IF(W68+W69+W70=6,"CUMPLIDA","EN TERMINO")))</f>
        <v>EN TERMINO</v>
      </c>
    </row>
    <row r="69" spans="1:28" ht="102.75" customHeight="1" thickBot="1" x14ac:dyDescent="0.25">
      <c r="A69" s="1080"/>
      <c r="B69" s="1081"/>
      <c r="C69" s="1084"/>
      <c r="D69" s="1084"/>
      <c r="E69" s="1084"/>
      <c r="F69" s="626" t="s">
        <v>1868</v>
      </c>
      <c r="G69" s="626" t="s">
        <v>1869</v>
      </c>
      <c r="H69" s="626" t="s">
        <v>1870</v>
      </c>
      <c r="I69" s="626" t="s">
        <v>580</v>
      </c>
      <c r="J69" s="651">
        <v>1</v>
      </c>
      <c r="K69" s="312">
        <v>41214</v>
      </c>
      <c r="L69" s="312">
        <v>41578</v>
      </c>
      <c r="M69" s="614">
        <f t="shared" si="0"/>
        <v>52</v>
      </c>
      <c r="N69" s="300" t="s">
        <v>1814</v>
      </c>
      <c r="O69" s="654"/>
      <c r="P69" s="655">
        <f t="shared" si="1"/>
        <v>0</v>
      </c>
      <c r="Q69" s="363">
        <f t="shared" si="2"/>
        <v>0</v>
      </c>
      <c r="R69" s="363">
        <f t="shared" si="3"/>
        <v>0</v>
      </c>
      <c r="S69" s="363">
        <f t="shared" si="4"/>
        <v>0</v>
      </c>
      <c r="T69" s="319"/>
      <c r="U69" s="319"/>
      <c r="V69" s="1289"/>
      <c r="W69" s="272">
        <f t="shared" si="5"/>
        <v>0</v>
      </c>
      <c r="X69" s="272">
        <f t="shared" si="6"/>
        <v>1</v>
      </c>
      <c r="Y69" s="381" t="str">
        <f t="shared" si="7"/>
        <v>EN TERMINO</v>
      </c>
      <c r="AA69" s="1079"/>
      <c r="AB69" s="1052"/>
    </row>
    <row r="70" spans="1:28" ht="115.5" thickBot="1" x14ac:dyDescent="0.25">
      <c r="A70" s="1072"/>
      <c r="B70" s="1074"/>
      <c r="C70" s="1076"/>
      <c r="D70" s="1076"/>
      <c r="E70" s="1076"/>
      <c r="F70" s="627" t="s">
        <v>1871</v>
      </c>
      <c r="G70" s="627" t="s">
        <v>1856</v>
      </c>
      <c r="H70" s="627" t="s">
        <v>1872</v>
      </c>
      <c r="I70" s="627" t="s">
        <v>194</v>
      </c>
      <c r="J70" s="221">
        <v>1</v>
      </c>
      <c r="K70" s="240">
        <v>41214</v>
      </c>
      <c r="L70" s="240">
        <v>41364</v>
      </c>
      <c r="M70" s="362">
        <f t="shared" si="0"/>
        <v>21.428571428571427</v>
      </c>
      <c r="N70" s="301" t="s">
        <v>1814</v>
      </c>
      <c r="O70" s="663">
        <v>1</v>
      </c>
      <c r="P70" s="664">
        <f t="shared" si="1"/>
        <v>1</v>
      </c>
      <c r="Q70" s="362">
        <f t="shared" si="2"/>
        <v>21.428571428571427</v>
      </c>
      <c r="R70" s="362">
        <f t="shared" si="3"/>
        <v>21.428571428571427</v>
      </c>
      <c r="S70" s="362">
        <f t="shared" si="4"/>
        <v>21.428571428571427</v>
      </c>
      <c r="T70" s="321"/>
      <c r="U70" s="321"/>
      <c r="V70" s="1285" t="s">
        <v>2571</v>
      </c>
      <c r="W70" s="157">
        <f t="shared" si="5"/>
        <v>2</v>
      </c>
      <c r="X70" s="157">
        <f t="shared" si="6"/>
        <v>0</v>
      </c>
      <c r="Y70" s="382" t="str">
        <f t="shared" si="7"/>
        <v>CUMPLIDA</v>
      </c>
      <c r="AA70" s="1079"/>
      <c r="AB70" s="1034"/>
    </row>
    <row r="71" spans="1:28" ht="294" thickBot="1" x14ac:dyDescent="0.25">
      <c r="A71" s="132">
        <v>37</v>
      </c>
      <c r="B71" s="294">
        <v>0</v>
      </c>
      <c r="C71" s="279" t="s">
        <v>1873</v>
      </c>
      <c r="D71" s="279" t="s">
        <v>1874</v>
      </c>
      <c r="E71" s="666" t="s">
        <v>1638</v>
      </c>
      <c r="F71" s="244" t="s">
        <v>1875</v>
      </c>
      <c r="G71" s="702" t="s">
        <v>1876</v>
      </c>
      <c r="H71" s="702" t="s">
        <v>1877</v>
      </c>
      <c r="I71" s="702" t="s">
        <v>1878</v>
      </c>
      <c r="J71" s="640">
        <v>1</v>
      </c>
      <c r="K71" s="703">
        <v>41214</v>
      </c>
      <c r="L71" s="703">
        <v>41333</v>
      </c>
      <c r="M71" s="126">
        <f t="shared" si="0"/>
        <v>17</v>
      </c>
      <c r="N71" s="297" t="s">
        <v>1814</v>
      </c>
      <c r="O71" s="669">
        <v>1</v>
      </c>
      <c r="P71" s="670">
        <f t="shared" si="1"/>
        <v>1</v>
      </c>
      <c r="Q71" s="118">
        <f t="shared" si="2"/>
        <v>17</v>
      </c>
      <c r="R71" s="118">
        <f t="shared" si="3"/>
        <v>17</v>
      </c>
      <c r="S71" s="118">
        <f t="shared" si="4"/>
        <v>17</v>
      </c>
      <c r="T71" s="181"/>
      <c r="U71" s="181"/>
      <c r="V71" s="1297" t="s">
        <v>2618</v>
      </c>
      <c r="W71" s="213">
        <f t="shared" si="5"/>
        <v>2</v>
      </c>
      <c r="X71" s="213">
        <f t="shared" si="6"/>
        <v>0</v>
      </c>
      <c r="Y71" s="79" t="str">
        <f t="shared" si="7"/>
        <v>CUMPLIDA</v>
      </c>
      <c r="AA71" s="710"/>
      <c r="AB71" s="846" t="str">
        <f t="shared" ref="AB71:AB74" si="11">IF(Y71="CUMPLIDA","CUMPLIDA",IF(Y71="EN TERMINO","EN TERMINO","VENCIDA"))</f>
        <v>CUMPLIDA</v>
      </c>
    </row>
    <row r="72" spans="1:28" ht="409.6" thickBot="1" x14ac:dyDescent="0.25">
      <c r="A72" s="132">
        <v>38</v>
      </c>
      <c r="B72" s="294">
        <v>0</v>
      </c>
      <c r="C72" s="279" t="s">
        <v>1879</v>
      </c>
      <c r="D72" s="279" t="s">
        <v>1880</v>
      </c>
      <c r="E72" s="279" t="s">
        <v>1638</v>
      </c>
      <c r="F72" s="244" t="s">
        <v>1881</v>
      </c>
      <c r="G72" s="702" t="s">
        <v>1882</v>
      </c>
      <c r="H72" s="702" t="s">
        <v>2160</v>
      </c>
      <c r="I72" s="702" t="s">
        <v>2161</v>
      </c>
      <c r="J72" s="704">
        <v>1</v>
      </c>
      <c r="K72" s="703">
        <v>41214</v>
      </c>
      <c r="L72" s="703">
        <v>41578</v>
      </c>
      <c r="M72" s="126">
        <f t="shared" si="0"/>
        <v>52</v>
      </c>
      <c r="N72" s="297" t="s">
        <v>1814</v>
      </c>
      <c r="O72" s="669"/>
      <c r="P72" s="670">
        <f t="shared" si="1"/>
        <v>0</v>
      </c>
      <c r="Q72" s="118">
        <f t="shared" si="2"/>
        <v>0</v>
      </c>
      <c r="R72" s="118">
        <f t="shared" si="3"/>
        <v>0</v>
      </c>
      <c r="S72" s="118">
        <f t="shared" si="4"/>
        <v>0</v>
      </c>
      <c r="T72" s="181"/>
      <c r="U72" s="181"/>
      <c r="V72" s="1287"/>
      <c r="W72" s="213">
        <f t="shared" si="5"/>
        <v>0</v>
      </c>
      <c r="X72" s="213">
        <f t="shared" si="6"/>
        <v>1</v>
      </c>
      <c r="Y72" s="79" t="str">
        <f t="shared" si="7"/>
        <v>EN TERMINO</v>
      </c>
      <c r="AA72" s="710"/>
      <c r="AB72" s="846" t="str">
        <f t="shared" si="11"/>
        <v>EN TERMINO</v>
      </c>
    </row>
    <row r="73" spans="1:28" ht="409.6" thickBot="1" x14ac:dyDescent="0.25">
      <c r="A73" s="132">
        <v>39</v>
      </c>
      <c r="B73" s="294">
        <v>0</v>
      </c>
      <c r="C73" s="279" t="s">
        <v>1883</v>
      </c>
      <c r="D73" s="279" t="s">
        <v>1884</v>
      </c>
      <c r="E73" s="666" t="s">
        <v>1638</v>
      </c>
      <c r="F73" s="244" t="s">
        <v>1885</v>
      </c>
      <c r="G73" s="296" t="s">
        <v>1886</v>
      </c>
      <c r="H73" s="296" t="s">
        <v>1886</v>
      </c>
      <c r="I73" s="296" t="s">
        <v>1886</v>
      </c>
      <c r="J73" s="117">
        <v>1</v>
      </c>
      <c r="K73" s="123">
        <v>41183</v>
      </c>
      <c r="L73" s="123">
        <v>41183</v>
      </c>
      <c r="M73" s="126">
        <f t="shared" si="0"/>
        <v>0</v>
      </c>
      <c r="N73" s="297" t="s">
        <v>1887</v>
      </c>
      <c r="O73" s="669">
        <v>1</v>
      </c>
      <c r="P73" s="670">
        <f t="shared" si="1"/>
        <v>1</v>
      </c>
      <c r="Q73" s="118">
        <f t="shared" si="2"/>
        <v>0</v>
      </c>
      <c r="R73" s="118">
        <f t="shared" si="3"/>
        <v>0</v>
      </c>
      <c r="S73" s="118">
        <f t="shared" si="4"/>
        <v>0</v>
      </c>
      <c r="T73" s="181"/>
      <c r="U73" s="181"/>
      <c r="V73" s="1287"/>
      <c r="W73" s="213">
        <f t="shared" si="5"/>
        <v>2</v>
      </c>
      <c r="X73" s="213">
        <f t="shared" si="6"/>
        <v>0</v>
      </c>
      <c r="Y73" s="79" t="str">
        <f t="shared" si="7"/>
        <v>CUMPLIDA</v>
      </c>
      <c r="AA73" s="710"/>
      <c r="AB73" s="846" t="str">
        <f t="shared" si="11"/>
        <v>CUMPLIDA</v>
      </c>
    </row>
    <row r="74" spans="1:28" ht="153.75" thickBot="1" x14ac:dyDescent="0.25">
      <c r="A74" s="132">
        <v>40</v>
      </c>
      <c r="B74" s="294">
        <v>0</v>
      </c>
      <c r="C74" s="279" t="s">
        <v>1888</v>
      </c>
      <c r="D74" s="279" t="s">
        <v>1889</v>
      </c>
      <c r="E74" s="666" t="s">
        <v>1638</v>
      </c>
      <c r="F74" s="116" t="s">
        <v>1890</v>
      </c>
      <c r="G74" s="116" t="s">
        <v>1891</v>
      </c>
      <c r="H74" s="116" t="s">
        <v>1892</v>
      </c>
      <c r="I74" s="116" t="s">
        <v>2162</v>
      </c>
      <c r="J74" s="120">
        <v>1</v>
      </c>
      <c r="K74" s="123">
        <v>41153</v>
      </c>
      <c r="L74" s="123">
        <v>41517</v>
      </c>
      <c r="M74" s="126">
        <f t="shared" si="0"/>
        <v>52</v>
      </c>
      <c r="N74" s="297" t="s">
        <v>1814</v>
      </c>
      <c r="O74" s="669"/>
      <c r="P74" s="670">
        <f t="shared" si="1"/>
        <v>0</v>
      </c>
      <c r="Q74" s="118">
        <f t="shared" si="2"/>
        <v>0</v>
      </c>
      <c r="R74" s="118">
        <f t="shared" si="3"/>
        <v>0</v>
      </c>
      <c r="S74" s="118">
        <f t="shared" si="4"/>
        <v>0</v>
      </c>
      <c r="T74" s="181"/>
      <c r="U74" s="181"/>
      <c r="V74" s="1287"/>
      <c r="W74" s="213">
        <f t="shared" si="5"/>
        <v>0</v>
      </c>
      <c r="X74" s="213">
        <f t="shared" si="6"/>
        <v>1</v>
      </c>
      <c r="Y74" s="79" t="str">
        <f t="shared" si="7"/>
        <v>EN TERMINO</v>
      </c>
      <c r="AA74" s="710"/>
      <c r="AB74" s="846" t="str">
        <f t="shared" si="11"/>
        <v>EN TERMINO</v>
      </c>
    </row>
    <row r="75" spans="1:28" ht="102.75" customHeight="1" thickBot="1" x14ac:dyDescent="0.25">
      <c r="A75" s="1071">
        <v>41</v>
      </c>
      <c r="B75" s="1073">
        <v>0</v>
      </c>
      <c r="C75" s="1075" t="s">
        <v>1893</v>
      </c>
      <c r="D75" s="1075" t="s">
        <v>1894</v>
      </c>
      <c r="E75" s="1073" t="s">
        <v>1638</v>
      </c>
      <c r="F75" s="618" t="s">
        <v>1895</v>
      </c>
      <c r="G75" s="696" t="s">
        <v>1896</v>
      </c>
      <c r="H75" s="735" t="s">
        <v>2163</v>
      </c>
      <c r="I75" s="618" t="s">
        <v>1897</v>
      </c>
      <c r="J75" s="629">
        <v>1</v>
      </c>
      <c r="K75" s="377">
        <v>41183</v>
      </c>
      <c r="L75" s="377">
        <v>41274</v>
      </c>
      <c r="M75" s="613">
        <f t="shared" si="0"/>
        <v>13</v>
      </c>
      <c r="N75" s="299" t="s">
        <v>1814</v>
      </c>
      <c r="O75" s="659">
        <v>1</v>
      </c>
      <c r="P75" s="660">
        <f t="shared" si="1"/>
        <v>1</v>
      </c>
      <c r="Q75" s="361">
        <f t="shared" si="2"/>
        <v>13</v>
      </c>
      <c r="R75" s="361">
        <f t="shared" si="3"/>
        <v>13</v>
      </c>
      <c r="S75" s="361">
        <f t="shared" si="4"/>
        <v>13</v>
      </c>
      <c r="T75" s="317"/>
      <c r="U75" s="317"/>
      <c r="V75" s="1283" t="s">
        <v>2125</v>
      </c>
      <c r="W75" s="158">
        <f t="shared" si="5"/>
        <v>2</v>
      </c>
      <c r="X75" s="158">
        <f t="shared" si="6"/>
        <v>0</v>
      </c>
      <c r="Y75" s="380" t="str">
        <f t="shared" si="7"/>
        <v>CUMPLIDA</v>
      </c>
      <c r="AA75" s="1079"/>
      <c r="AB75" s="1033" t="str">
        <f>IF(Y75&amp;Y76="CUMPLIDA","CUMPLIDA",IF(OR(Y75="VENCIDA",Y76="VENCIDA"),"VENCIDA",IF(W75+W76=4,"CUMPLIDA","EN TERMINO")))</f>
        <v>EN TERMINO</v>
      </c>
    </row>
    <row r="76" spans="1:28" ht="77.25" thickBot="1" x14ac:dyDescent="0.25">
      <c r="A76" s="1072"/>
      <c r="B76" s="1074"/>
      <c r="C76" s="1076"/>
      <c r="D76" s="1076"/>
      <c r="E76" s="1074"/>
      <c r="F76" s="619" t="s">
        <v>1898</v>
      </c>
      <c r="G76" s="293" t="s">
        <v>1896</v>
      </c>
      <c r="H76" s="619" t="s">
        <v>1899</v>
      </c>
      <c r="I76" s="736" t="s">
        <v>2164</v>
      </c>
      <c r="J76" s="455">
        <v>4</v>
      </c>
      <c r="K76" s="369">
        <v>41183</v>
      </c>
      <c r="L76" s="369">
        <v>41547</v>
      </c>
      <c r="M76" s="615">
        <f t="shared" si="0"/>
        <v>52</v>
      </c>
      <c r="N76" s="301" t="s">
        <v>1814</v>
      </c>
      <c r="O76" s="663">
        <v>1</v>
      </c>
      <c r="P76" s="664">
        <f t="shared" si="1"/>
        <v>0.25</v>
      </c>
      <c r="Q76" s="362">
        <f t="shared" si="2"/>
        <v>13</v>
      </c>
      <c r="R76" s="362">
        <f t="shared" si="3"/>
        <v>0</v>
      </c>
      <c r="S76" s="362">
        <f t="shared" si="4"/>
        <v>0</v>
      </c>
      <c r="T76" s="321"/>
      <c r="U76" s="321"/>
      <c r="V76" s="1285" t="s">
        <v>2214</v>
      </c>
      <c r="W76" s="157">
        <f t="shared" si="5"/>
        <v>0</v>
      </c>
      <c r="X76" s="157">
        <f t="shared" si="6"/>
        <v>1</v>
      </c>
      <c r="Y76" s="382" t="str">
        <f t="shared" si="7"/>
        <v>EN TERMINO</v>
      </c>
      <c r="AA76" s="1079"/>
      <c r="AB76" s="1034"/>
    </row>
    <row r="77" spans="1:28" ht="141" thickBot="1" x14ac:dyDescent="0.25">
      <c r="A77" s="132">
        <v>42</v>
      </c>
      <c r="B77" s="294">
        <v>0</v>
      </c>
      <c r="C77" s="279" t="s">
        <v>1900</v>
      </c>
      <c r="D77" s="279" t="s">
        <v>1901</v>
      </c>
      <c r="E77" s="279" t="s">
        <v>1638</v>
      </c>
      <c r="F77" s="539" t="s">
        <v>1902</v>
      </c>
      <c r="G77" s="539" t="s">
        <v>1903</v>
      </c>
      <c r="H77" s="539" t="s">
        <v>1904</v>
      </c>
      <c r="I77" s="539" t="s">
        <v>1905</v>
      </c>
      <c r="J77" s="681">
        <v>2</v>
      </c>
      <c r="K77" s="123">
        <v>41162</v>
      </c>
      <c r="L77" s="123">
        <v>41394</v>
      </c>
      <c r="M77" s="118">
        <f t="shared" si="0"/>
        <v>33.142857142857146</v>
      </c>
      <c r="N77" s="297" t="s">
        <v>1696</v>
      </c>
      <c r="O77" s="669">
        <v>2</v>
      </c>
      <c r="P77" s="670">
        <f t="shared" ref="P77:P85" si="12">IF(O77/J77&gt;1,1,+O77/J77)</f>
        <v>1</v>
      </c>
      <c r="Q77" s="118">
        <f t="shared" ref="Q77:Q85" si="13">+M77*P77</f>
        <v>33.142857142857146</v>
      </c>
      <c r="R77" s="118">
        <f t="shared" ref="R77:R85" si="14">IF(L77&lt;=$T$8,Q77,0)</f>
        <v>33.142857142857146</v>
      </c>
      <c r="S77" s="118">
        <f t="shared" ref="S77:S85" si="15">IF($T$8&gt;=L77,M77,0)</f>
        <v>33.142857142857146</v>
      </c>
      <c r="T77" s="181"/>
      <c r="U77" s="181"/>
      <c r="V77" s="1286" t="s">
        <v>2589</v>
      </c>
      <c r="W77" s="213">
        <f t="shared" ref="W77:W85" si="16">IF(P77=100%,2,0)</f>
        <v>2</v>
      </c>
      <c r="X77" s="213">
        <f t="shared" ref="X77:X85" si="17">IF(L77&lt;$Z$3,0,1)</f>
        <v>0</v>
      </c>
      <c r="Y77" s="79" t="str">
        <f t="shared" ref="Y77:Y85" si="18">IF(W77+X77&gt;1,"CUMPLIDA",IF(X77=1,"EN TERMINO","VENCIDA"))</f>
        <v>CUMPLIDA</v>
      </c>
      <c r="AA77" s="710"/>
      <c r="AB77" s="846" t="str">
        <f>IF(Y77="CUMPLIDA","CUMPLIDA",IF(Y77="EN TERMINO","EN TERMINO","VENCIDA"))</f>
        <v>CUMPLIDA</v>
      </c>
    </row>
    <row r="78" spans="1:28" ht="306.75" thickBot="1" x14ac:dyDescent="0.25">
      <c r="A78" s="132">
        <v>43</v>
      </c>
      <c r="B78" s="294">
        <v>0</v>
      </c>
      <c r="C78" s="279" t="s">
        <v>1906</v>
      </c>
      <c r="D78" s="279" t="s">
        <v>1907</v>
      </c>
      <c r="E78" s="279" t="s">
        <v>1638</v>
      </c>
      <c r="F78" s="116" t="s">
        <v>2165</v>
      </c>
      <c r="G78" s="296" t="s">
        <v>1886</v>
      </c>
      <c r="H78" s="296" t="s">
        <v>1886</v>
      </c>
      <c r="I78" s="296" t="s">
        <v>1886</v>
      </c>
      <c r="J78" s="117">
        <v>1</v>
      </c>
      <c r="K78" s="123">
        <v>41183</v>
      </c>
      <c r="L78" s="123">
        <v>41183</v>
      </c>
      <c r="M78" s="126">
        <f t="shared" si="0"/>
        <v>0</v>
      </c>
      <c r="N78" s="297" t="s">
        <v>1887</v>
      </c>
      <c r="O78" s="669">
        <v>1</v>
      </c>
      <c r="P78" s="670">
        <f t="shared" si="12"/>
        <v>1</v>
      </c>
      <c r="Q78" s="118">
        <f t="shared" si="13"/>
        <v>0</v>
      </c>
      <c r="R78" s="118">
        <f t="shared" si="14"/>
        <v>0</v>
      </c>
      <c r="S78" s="118">
        <f t="shared" si="15"/>
        <v>0</v>
      </c>
      <c r="T78" s="181"/>
      <c r="U78" s="181"/>
      <c r="V78" s="1287"/>
      <c r="W78" s="213">
        <f t="shared" si="16"/>
        <v>2</v>
      </c>
      <c r="X78" s="213">
        <f t="shared" si="17"/>
        <v>0</v>
      </c>
      <c r="Y78" s="79" t="str">
        <f t="shared" si="18"/>
        <v>CUMPLIDA</v>
      </c>
      <c r="AA78" s="710"/>
      <c r="AB78" s="846" t="str">
        <f t="shared" ref="AB78:AB81" si="19">IF(Y78="CUMPLIDA","CUMPLIDA",IF(Y78="EN TERMINO","EN TERMINO","VENCIDA"))</f>
        <v>CUMPLIDA</v>
      </c>
    </row>
    <row r="79" spans="1:28" ht="204.75" thickBot="1" x14ac:dyDescent="0.25">
      <c r="A79" s="132">
        <v>44</v>
      </c>
      <c r="B79" s="294">
        <v>0</v>
      </c>
      <c r="C79" s="279" t="s">
        <v>1908</v>
      </c>
      <c r="D79" s="279" t="s">
        <v>1909</v>
      </c>
      <c r="E79" s="279" t="s">
        <v>1638</v>
      </c>
      <c r="F79" s="705" t="s">
        <v>2166</v>
      </c>
      <c r="G79" s="705" t="s">
        <v>2167</v>
      </c>
      <c r="H79" s="705" t="s">
        <v>2168</v>
      </c>
      <c r="I79" s="117" t="s">
        <v>166</v>
      </c>
      <c r="J79" s="117">
        <v>2</v>
      </c>
      <c r="K79" s="123">
        <v>41183</v>
      </c>
      <c r="L79" s="123">
        <v>41486</v>
      </c>
      <c r="M79" s="118">
        <f t="shared" si="0"/>
        <v>43.285714285714285</v>
      </c>
      <c r="N79" s="297" t="s">
        <v>1814</v>
      </c>
      <c r="O79" s="669"/>
      <c r="P79" s="670">
        <f t="shared" si="12"/>
        <v>0</v>
      </c>
      <c r="Q79" s="118">
        <f t="shared" si="13"/>
        <v>0</v>
      </c>
      <c r="R79" s="118">
        <f t="shared" si="14"/>
        <v>0</v>
      </c>
      <c r="S79" s="118">
        <f t="shared" si="15"/>
        <v>0</v>
      </c>
      <c r="T79" s="181"/>
      <c r="U79" s="181"/>
      <c r="V79" s="1287"/>
      <c r="W79" s="213">
        <f t="shared" si="16"/>
        <v>0</v>
      </c>
      <c r="X79" s="213">
        <f t="shared" si="17"/>
        <v>0</v>
      </c>
      <c r="Y79" s="79" t="str">
        <f t="shared" si="18"/>
        <v>VENCIDA</v>
      </c>
      <c r="AA79" s="710"/>
      <c r="AB79" s="846" t="str">
        <f t="shared" si="19"/>
        <v>VENCIDA</v>
      </c>
    </row>
    <row r="80" spans="1:28" ht="166.5" thickBot="1" x14ac:dyDescent="0.25">
      <c r="A80" s="132">
        <v>45</v>
      </c>
      <c r="B80" s="294">
        <v>0</v>
      </c>
      <c r="C80" s="279" t="s">
        <v>1910</v>
      </c>
      <c r="D80" s="279" t="s">
        <v>1911</v>
      </c>
      <c r="E80" s="666" t="s">
        <v>1638</v>
      </c>
      <c r="F80" s="705" t="s">
        <v>2166</v>
      </c>
      <c r="G80" s="705" t="s">
        <v>1912</v>
      </c>
      <c r="H80" s="116" t="s">
        <v>1913</v>
      </c>
      <c r="I80" s="117" t="s">
        <v>166</v>
      </c>
      <c r="J80" s="117">
        <v>2</v>
      </c>
      <c r="K80" s="123">
        <v>41183</v>
      </c>
      <c r="L80" s="123">
        <v>41547</v>
      </c>
      <c r="M80" s="118">
        <f t="shared" si="0"/>
        <v>52</v>
      </c>
      <c r="N80" s="297" t="s">
        <v>1814</v>
      </c>
      <c r="O80" s="669"/>
      <c r="P80" s="670">
        <f t="shared" si="12"/>
        <v>0</v>
      </c>
      <c r="Q80" s="118">
        <f t="shared" si="13"/>
        <v>0</v>
      </c>
      <c r="R80" s="118">
        <f t="shared" si="14"/>
        <v>0</v>
      </c>
      <c r="S80" s="118">
        <f t="shared" si="15"/>
        <v>0</v>
      </c>
      <c r="T80" s="181"/>
      <c r="U80" s="181"/>
      <c r="V80" s="1287"/>
      <c r="W80" s="213">
        <f t="shared" si="16"/>
        <v>0</v>
      </c>
      <c r="X80" s="213">
        <f t="shared" si="17"/>
        <v>1</v>
      </c>
      <c r="Y80" s="79" t="str">
        <f t="shared" si="18"/>
        <v>EN TERMINO</v>
      </c>
      <c r="AA80" s="710"/>
      <c r="AB80" s="846" t="str">
        <f t="shared" si="19"/>
        <v>EN TERMINO</v>
      </c>
    </row>
    <row r="81" spans="1:28" ht="409.6" thickBot="1" x14ac:dyDescent="0.25">
      <c r="A81" s="132">
        <v>46</v>
      </c>
      <c r="B81" s="294">
        <v>0</v>
      </c>
      <c r="C81" s="279" t="s">
        <v>1914</v>
      </c>
      <c r="D81" s="279" t="s">
        <v>1915</v>
      </c>
      <c r="E81" s="666" t="s">
        <v>1638</v>
      </c>
      <c r="F81" s="116" t="s">
        <v>2169</v>
      </c>
      <c r="G81" s="296" t="s">
        <v>1886</v>
      </c>
      <c r="H81" s="296" t="s">
        <v>1886</v>
      </c>
      <c r="I81" s="296" t="s">
        <v>1886</v>
      </c>
      <c r="J81" s="117">
        <v>1</v>
      </c>
      <c r="K81" s="123">
        <v>41183</v>
      </c>
      <c r="L81" s="123">
        <v>41183</v>
      </c>
      <c r="M81" s="126">
        <f t="shared" si="0"/>
        <v>0</v>
      </c>
      <c r="N81" s="297" t="s">
        <v>1887</v>
      </c>
      <c r="O81" s="669">
        <v>1</v>
      </c>
      <c r="P81" s="670">
        <f t="shared" si="12"/>
        <v>1</v>
      </c>
      <c r="Q81" s="118">
        <f t="shared" si="13"/>
        <v>0</v>
      </c>
      <c r="R81" s="118">
        <f t="shared" si="14"/>
        <v>0</v>
      </c>
      <c r="S81" s="118">
        <f t="shared" si="15"/>
        <v>0</v>
      </c>
      <c r="T81" s="181"/>
      <c r="U81" s="181"/>
      <c r="V81" s="1287"/>
      <c r="W81" s="213">
        <f t="shared" si="16"/>
        <v>2</v>
      </c>
      <c r="X81" s="213">
        <f t="shared" si="17"/>
        <v>0</v>
      </c>
      <c r="Y81" s="79" t="str">
        <f t="shared" si="18"/>
        <v>CUMPLIDA</v>
      </c>
      <c r="AA81" s="710"/>
      <c r="AB81" s="846" t="str">
        <f t="shared" si="19"/>
        <v>CUMPLIDA</v>
      </c>
    </row>
    <row r="82" spans="1:28" ht="159" customHeight="1" thickBot="1" x14ac:dyDescent="0.25">
      <c r="A82" s="1071">
        <v>47</v>
      </c>
      <c r="B82" s="1073">
        <v>0</v>
      </c>
      <c r="C82" s="1075" t="s">
        <v>1916</v>
      </c>
      <c r="D82" s="1075" t="s">
        <v>1917</v>
      </c>
      <c r="E82" s="1075" t="s">
        <v>1638</v>
      </c>
      <c r="F82" s="1077" t="s">
        <v>1918</v>
      </c>
      <c r="G82" s="1077" t="s">
        <v>1919</v>
      </c>
      <c r="H82" s="618" t="s">
        <v>1920</v>
      </c>
      <c r="I82" s="129" t="s">
        <v>1921</v>
      </c>
      <c r="J82" s="629">
        <v>1</v>
      </c>
      <c r="K82" s="377">
        <v>41183</v>
      </c>
      <c r="L82" s="377">
        <v>41333</v>
      </c>
      <c r="M82" s="361">
        <f t="shared" si="0"/>
        <v>21.428571428571427</v>
      </c>
      <c r="N82" s="706" t="s">
        <v>1922</v>
      </c>
      <c r="O82" s="659">
        <v>1</v>
      </c>
      <c r="P82" s="660">
        <f t="shared" si="12"/>
        <v>1</v>
      </c>
      <c r="Q82" s="361">
        <f t="shared" si="13"/>
        <v>21.428571428571427</v>
      </c>
      <c r="R82" s="361">
        <f t="shared" si="14"/>
        <v>21.428571428571427</v>
      </c>
      <c r="S82" s="361">
        <f t="shared" si="15"/>
        <v>21.428571428571427</v>
      </c>
      <c r="T82" s="317"/>
      <c r="U82" s="317"/>
      <c r="V82" s="1284" t="s">
        <v>2667</v>
      </c>
      <c r="W82" s="158">
        <f t="shared" si="16"/>
        <v>2</v>
      </c>
      <c r="X82" s="158">
        <f t="shared" si="17"/>
        <v>0</v>
      </c>
      <c r="Y82" s="380" t="str">
        <f t="shared" si="18"/>
        <v>CUMPLIDA</v>
      </c>
      <c r="AA82" s="1079"/>
      <c r="AB82" s="1033" t="str">
        <f>IF(Y82&amp;Y83="CUMPLIDA","CUMPLIDA",IF(OR(Y82="VENCIDA",Y83="VENCIDA"),"VENCIDA",IF(W82+W83=4,"CUMPLIDA","EN TERMINO")))</f>
        <v>EN TERMINO</v>
      </c>
    </row>
    <row r="83" spans="1:28" ht="102" customHeight="1" thickBot="1" x14ac:dyDescent="0.25">
      <c r="A83" s="1072"/>
      <c r="B83" s="1074"/>
      <c r="C83" s="1076"/>
      <c r="D83" s="1076"/>
      <c r="E83" s="1076"/>
      <c r="F83" s="1078"/>
      <c r="G83" s="1078"/>
      <c r="H83" s="619" t="s">
        <v>1923</v>
      </c>
      <c r="I83" s="293" t="s">
        <v>1924</v>
      </c>
      <c r="J83" s="455">
        <v>2</v>
      </c>
      <c r="K83" s="369">
        <v>41334</v>
      </c>
      <c r="L83" s="369">
        <v>41547</v>
      </c>
      <c r="M83" s="362">
        <f t="shared" si="0"/>
        <v>30.428571428571427</v>
      </c>
      <c r="N83" s="359" t="s">
        <v>1922</v>
      </c>
      <c r="O83" s="663">
        <v>1</v>
      </c>
      <c r="P83" s="664">
        <f t="shared" si="12"/>
        <v>0.5</v>
      </c>
      <c r="Q83" s="362">
        <f t="shared" si="13"/>
        <v>15.214285714285714</v>
      </c>
      <c r="R83" s="362">
        <f t="shared" si="14"/>
        <v>0</v>
      </c>
      <c r="S83" s="362">
        <f t="shared" si="15"/>
        <v>0</v>
      </c>
      <c r="T83" s="321"/>
      <c r="U83" s="321"/>
      <c r="V83" s="1284" t="s">
        <v>2668</v>
      </c>
      <c r="W83" s="157">
        <f t="shared" si="16"/>
        <v>0</v>
      </c>
      <c r="X83" s="157">
        <f t="shared" si="17"/>
        <v>1</v>
      </c>
      <c r="Y83" s="382" t="str">
        <f t="shared" si="18"/>
        <v>EN TERMINO</v>
      </c>
      <c r="AA83" s="1079"/>
      <c r="AB83" s="1034"/>
    </row>
    <row r="84" spans="1:28" ht="166.5" thickBot="1" x14ac:dyDescent="0.25">
      <c r="A84" s="132">
        <v>48</v>
      </c>
      <c r="B84" s="294">
        <v>0</v>
      </c>
      <c r="C84" s="279" t="s">
        <v>1925</v>
      </c>
      <c r="D84" s="279" t="s">
        <v>1926</v>
      </c>
      <c r="E84" s="279" t="s">
        <v>1638</v>
      </c>
      <c r="F84" s="116" t="s">
        <v>1927</v>
      </c>
      <c r="G84" s="116" t="s">
        <v>1928</v>
      </c>
      <c r="H84" s="116" t="s">
        <v>1929</v>
      </c>
      <c r="I84" s="296" t="s">
        <v>1930</v>
      </c>
      <c r="J84" s="120">
        <v>1</v>
      </c>
      <c r="K84" s="123">
        <v>41183</v>
      </c>
      <c r="L84" s="123">
        <v>41320</v>
      </c>
      <c r="M84" s="118">
        <f t="shared" si="0"/>
        <v>19.571428571428573</v>
      </c>
      <c r="N84" s="707" t="s">
        <v>1931</v>
      </c>
      <c r="O84" s="669">
        <v>0.3</v>
      </c>
      <c r="P84" s="670">
        <f t="shared" si="12"/>
        <v>0.3</v>
      </c>
      <c r="Q84" s="118">
        <f t="shared" si="13"/>
        <v>5.8714285714285719</v>
      </c>
      <c r="R84" s="118">
        <f t="shared" si="14"/>
        <v>5.8714285714285719</v>
      </c>
      <c r="S84" s="118">
        <f t="shared" si="15"/>
        <v>19.571428571428573</v>
      </c>
      <c r="T84" s="181"/>
      <c r="U84" s="181"/>
      <c r="V84" s="1286" t="s">
        <v>2573</v>
      </c>
      <c r="W84" s="213">
        <f t="shared" si="16"/>
        <v>0</v>
      </c>
      <c r="X84" s="213">
        <f t="shared" si="17"/>
        <v>0</v>
      </c>
      <c r="Y84" s="79" t="str">
        <f t="shared" si="18"/>
        <v>VENCIDA</v>
      </c>
      <c r="AA84" s="710"/>
      <c r="AB84" s="846" t="str">
        <f t="shared" ref="AB84:AB85" si="20">IF(Y84="CUMPLIDA","CUMPLIDA",IF(Y84="EN TERMINO","EN TERMINO","VENCIDA"))</f>
        <v>VENCIDA</v>
      </c>
    </row>
    <row r="85" spans="1:28" ht="128.25" thickBot="1" x14ac:dyDescent="0.25">
      <c r="A85" s="132">
        <v>49</v>
      </c>
      <c r="B85" s="294">
        <v>0</v>
      </c>
      <c r="C85" s="279" t="s">
        <v>1932</v>
      </c>
      <c r="D85" s="279" t="s">
        <v>1933</v>
      </c>
      <c r="E85" s="666" t="s">
        <v>1638</v>
      </c>
      <c r="F85" s="116" t="s">
        <v>1934</v>
      </c>
      <c r="G85" s="116" t="s">
        <v>1935</v>
      </c>
      <c r="H85" s="116" t="s">
        <v>1936</v>
      </c>
      <c r="I85" s="296" t="s">
        <v>1937</v>
      </c>
      <c r="J85" s="117">
        <v>1</v>
      </c>
      <c r="K85" s="123">
        <v>41183</v>
      </c>
      <c r="L85" s="123">
        <v>41305</v>
      </c>
      <c r="M85" s="118">
        <f t="shared" si="0"/>
        <v>17.428571428571427</v>
      </c>
      <c r="N85" s="707" t="s">
        <v>1938</v>
      </c>
      <c r="O85" s="669">
        <v>1</v>
      </c>
      <c r="P85" s="670">
        <f t="shared" si="12"/>
        <v>1</v>
      </c>
      <c r="Q85" s="118">
        <f t="shared" si="13"/>
        <v>17.428571428571427</v>
      </c>
      <c r="R85" s="118">
        <f t="shared" si="14"/>
        <v>17.428571428571427</v>
      </c>
      <c r="S85" s="118">
        <f t="shared" si="15"/>
        <v>17.428571428571427</v>
      </c>
      <c r="T85" s="181"/>
      <c r="U85" s="181"/>
      <c r="V85" s="1286" t="s">
        <v>2568</v>
      </c>
      <c r="W85" s="213">
        <f t="shared" si="16"/>
        <v>2</v>
      </c>
      <c r="X85" s="213">
        <f t="shared" si="17"/>
        <v>0</v>
      </c>
      <c r="Y85" s="79" t="str">
        <f t="shared" si="18"/>
        <v>CUMPLIDA</v>
      </c>
      <c r="AA85" s="710"/>
      <c r="AB85" s="846" t="str">
        <f t="shared" si="20"/>
        <v>CUMPLIDA</v>
      </c>
    </row>
    <row r="86" spans="1:28" ht="27" customHeight="1" thickBot="1" x14ac:dyDescent="0.25">
      <c r="A86" s="708" t="s">
        <v>587</v>
      </c>
      <c r="B86" s="708"/>
      <c r="C86" s="842"/>
      <c r="D86" s="642"/>
      <c r="E86" s="642"/>
      <c r="F86" s="642"/>
      <c r="G86" s="642"/>
      <c r="H86" s="642"/>
      <c r="I86" s="642"/>
      <c r="J86" s="642"/>
      <c r="K86" s="642"/>
      <c r="L86" s="642"/>
      <c r="M86" s="642"/>
      <c r="N86" s="643"/>
      <c r="O86" s="644"/>
      <c r="P86" s="843"/>
      <c r="Q86" s="844"/>
      <c r="R86" s="844"/>
      <c r="S86" s="844"/>
      <c r="T86" s="844"/>
      <c r="U86" s="844"/>
      <c r="V86" s="1298"/>
      <c r="W86" s="272"/>
      <c r="X86" s="272"/>
      <c r="Y86" s="46"/>
      <c r="AA86" s="653"/>
    </row>
    <row r="87" spans="1:28" ht="409.6" thickBot="1" x14ac:dyDescent="0.25">
      <c r="A87" s="277">
        <v>1</v>
      </c>
      <c r="B87" s="278">
        <v>1201001</v>
      </c>
      <c r="C87" s="279" t="s">
        <v>1033</v>
      </c>
      <c r="D87" s="279" t="s">
        <v>401</v>
      </c>
      <c r="E87" s="279" t="s">
        <v>402</v>
      </c>
      <c r="F87" s="109" t="s">
        <v>1217</v>
      </c>
      <c r="G87" s="280" t="s">
        <v>1034</v>
      </c>
      <c r="H87" s="281" t="s">
        <v>1035</v>
      </c>
      <c r="I87" s="281" t="s">
        <v>403</v>
      </c>
      <c r="J87" s="434">
        <v>1</v>
      </c>
      <c r="K87" s="282">
        <v>40756</v>
      </c>
      <c r="L87" s="123">
        <v>41075</v>
      </c>
      <c r="M87" s="73">
        <f t="shared" ref="M87" si="21">(+L87-K87)/7</f>
        <v>45.571428571428569</v>
      </c>
      <c r="N87" s="283" t="s">
        <v>1036</v>
      </c>
      <c r="O87" s="284">
        <v>1</v>
      </c>
      <c r="P87" s="285">
        <f>IF(O87/J87&gt;1,1,+O87/J87)</f>
        <v>1</v>
      </c>
      <c r="Q87" s="73">
        <f>+M87*P87</f>
        <v>45.571428571428569</v>
      </c>
      <c r="R87" s="73">
        <f>IF(L87&lt;=$T$8,Q87,0)</f>
        <v>45.571428571428569</v>
      </c>
      <c r="S87" s="73">
        <f>IF($T$8&gt;=L87,M87,0)</f>
        <v>45.571428571428569</v>
      </c>
      <c r="T87" s="286"/>
      <c r="U87" s="286"/>
      <c r="V87" s="1299" t="s">
        <v>1228</v>
      </c>
      <c r="W87" s="308">
        <f>IF(P87=100%,2,0)</f>
        <v>2</v>
      </c>
      <c r="X87" s="308">
        <f>IF(L87&lt;$Z$3,0,1)</f>
        <v>0</v>
      </c>
      <c r="Y87" s="79" t="str">
        <f>IF(W87+X87&gt;1,"CUMPLIDA",IF(X87=1,"EN TERMINO","VENCIDA"))</f>
        <v>CUMPLIDA</v>
      </c>
      <c r="AA87" s="656" t="s">
        <v>651</v>
      </c>
      <c r="AB87" s="846" t="str">
        <f t="shared" ref="AB87:AB90" si="22">IF(Y87="CUMPLIDA","CUMPLIDA",IF(Y87="EN TERMINO","EN TERMINO","VENCIDA"))</f>
        <v>CUMPLIDA</v>
      </c>
    </row>
    <row r="88" spans="1:28" ht="111" customHeight="1" thickBot="1" x14ac:dyDescent="0.25">
      <c r="A88" s="586">
        <v>2</v>
      </c>
      <c r="B88" s="607">
        <v>1201001</v>
      </c>
      <c r="C88" s="584" t="s">
        <v>404</v>
      </c>
      <c r="D88" s="584" t="s">
        <v>1029</v>
      </c>
      <c r="E88" s="584" t="s">
        <v>1030</v>
      </c>
      <c r="F88" s="358" t="s">
        <v>405</v>
      </c>
      <c r="G88" s="358" t="s">
        <v>1031</v>
      </c>
      <c r="H88" s="358" t="s">
        <v>1032</v>
      </c>
      <c r="I88" s="293" t="s">
        <v>406</v>
      </c>
      <c r="J88" s="125">
        <v>1</v>
      </c>
      <c r="K88" s="343">
        <v>40807</v>
      </c>
      <c r="L88" s="343">
        <v>41172</v>
      </c>
      <c r="M88" s="273">
        <f>(+L88-K88)/7</f>
        <v>52.142857142857146</v>
      </c>
      <c r="N88" s="359" t="s">
        <v>407</v>
      </c>
      <c r="O88" s="368">
        <v>1</v>
      </c>
      <c r="P88" s="302">
        <f t="shared" ref="P88:P118" si="23">IF(O88/J88&gt;1,1,+O88/J88)</f>
        <v>1</v>
      </c>
      <c r="Q88" s="275">
        <f t="shared" ref="Q88:Q118" si="24">+M88*P88</f>
        <v>52.142857142857146</v>
      </c>
      <c r="R88" s="275">
        <f t="shared" ref="R88:R118" si="25">IF(L88&lt;=$T$8,Q88,0)</f>
        <v>52.142857142857146</v>
      </c>
      <c r="S88" s="275">
        <f t="shared" ref="S88:S118" si="26">IF($T$8&gt;=L88,M88,0)</f>
        <v>52.142857142857146</v>
      </c>
      <c r="T88" s="303"/>
      <c r="U88" s="303"/>
      <c r="V88" s="1300" t="s">
        <v>1628</v>
      </c>
      <c r="W88" s="276">
        <f t="shared" ref="W88:W118" si="27">IF(P88=100%,2,0)</f>
        <v>2</v>
      </c>
      <c r="X88" s="276">
        <f t="shared" ref="X88:X118" si="28">IF(L88&lt;$Z$3,0,1)</f>
        <v>0</v>
      </c>
      <c r="Y88" s="274" t="str">
        <f t="shared" ref="Y88:Y118" si="29">IF(W88+X88&gt;1,"CUMPLIDA",IF(X88=1,"EN TERMINO","VENCIDA"))</f>
        <v>CUMPLIDA</v>
      </c>
      <c r="AA88" s="657" t="s">
        <v>652</v>
      </c>
      <c r="AB88" s="846" t="str">
        <f t="shared" si="22"/>
        <v>CUMPLIDA</v>
      </c>
    </row>
    <row r="89" spans="1:28" ht="243" thickBot="1" x14ac:dyDescent="0.25">
      <c r="A89" s="277">
        <v>7</v>
      </c>
      <c r="B89" s="294">
        <v>1904001</v>
      </c>
      <c r="C89" s="279" t="s">
        <v>408</v>
      </c>
      <c r="D89" s="279" t="s">
        <v>409</v>
      </c>
      <c r="E89" s="279" t="s">
        <v>410</v>
      </c>
      <c r="F89" s="116" t="s">
        <v>411</v>
      </c>
      <c r="G89" s="116" t="s">
        <v>412</v>
      </c>
      <c r="H89" s="116" t="s">
        <v>1631</v>
      </c>
      <c r="I89" s="116" t="s">
        <v>413</v>
      </c>
      <c r="J89" s="120">
        <v>1</v>
      </c>
      <c r="K89" s="123">
        <v>40756</v>
      </c>
      <c r="L89" s="123">
        <v>40908</v>
      </c>
      <c r="M89" s="73">
        <f t="shared" ref="M89:M116" si="30">(+L89-K89)/7</f>
        <v>21.714285714285715</v>
      </c>
      <c r="N89" s="297" t="s">
        <v>414</v>
      </c>
      <c r="O89" s="411">
        <v>1</v>
      </c>
      <c r="P89" s="285">
        <f t="shared" si="23"/>
        <v>1</v>
      </c>
      <c r="Q89" s="73">
        <f t="shared" si="24"/>
        <v>21.714285714285715</v>
      </c>
      <c r="R89" s="73">
        <f t="shared" si="25"/>
        <v>21.714285714285715</v>
      </c>
      <c r="S89" s="73">
        <f t="shared" si="26"/>
        <v>21.714285714285715</v>
      </c>
      <c r="T89" s="286"/>
      <c r="U89" s="286"/>
      <c r="V89" s="1286" t="s">
        <v>1229</v>
      </c>
      <c r="W89" s="308">
        <f t="shared" si="27"/>
        <v>2</v>
      </c>
      <c r="X89" s="308">
        <f t="shared" si="28"/>
        <v>0</v>
      </c>
      <c r="Y89" s="79" t="str">
        <f t="shared" si="29"/>
        <v>CUMPLIDA</v>
      </c>
      <c r="AA89" s="656" t="s">
        <v>651</v>
      </c>
      <c r="AB89" s="846" t="str">
        <f t="shared" si="22"/>
        <v>CUMPLIDA</v>
      </c>
    </row>
    <row r="90" spans="1:28" ht="268.5" thickBot="1" x14ac:dyDescent="0.25">
      <c r="A90" s="277">
        <v>9</v>
      </c>
      <c r="B90" s="294">
        <v>1904001</v>
      </c>
      <c r="C90" s="279" t="s">
        <v>416</v>
      </c>
      <c r="D90" s="279" t="s">
        <v>417</v>
      </c>
      <c r="E90" s="279" t="s">
        <v>418</v>
      </c>
      <c r="F90" s="116" t="s">
        <v>419</v>
      </c>
      <c r="G90" s="116" t="s">
        <v>1230</v>
      </c>
      <c r="H90" s="116" t="s">
        <v>1231</v>
      </c>
      <c r="I90" s="116" t="s">
        <v>1232</v>
      </c>
      <c r="J90" s="120">
        <v>1</v>
      </c>
      <c r="K90" s="123">
        <v>40909</v>
      </c>
      <c r="L90" s="123">
        <v>41274</v>
      </c>
      <c r="M90" s="76">
        <f t="shared" si="30"/>
        <v>52.142857142857146</v>
      </c>
      <c r="N90" s="298" t="s">
        <v>415</v>
      </c>
      <c r="O90" s="411">
        <v>1</v>
      </c>
      <c r="P90" s="285">
        <f t="shared" si="23"/>
        <v>1</v>
      </c>
      <c r="Q90" s="73">
        <f t="shared" si="24"/>
        <v>52.142857142857146</v>
      </c>
      <c r="R90" s="73">
        <f t="shared" si="25"/>
        <v>52.142857142857146</v>
      </c>
      <c r="S90" s="73">
        <f t="shared" si="26"/>
        <v>52.142857142857146</v>
      </c>
      <c r="T90" s="286"/>
      <c r="U90" s="286"/>
      <c r="V90" s="1286" t="s">
        <v>2170</v>
      </c>
      <c r="W90" s="308">
        <f t="shared" si="27"/>
        <v>2</v>
      </c>
      <c r="X90" s="308">
        <f t="shared" si="28"/>
        <v>0</v>
      </c>
      <c r="Y90" s="79" t="str">
        <f t="shared" si="29"/>
        <v>CUMPLIDA</v>
      </c>
      <c r="AA90" s="656" t="s">
        <v>651</v>
      </c>
      <c r="AB90" s="846" t="str">
        <f t="shared" si="22"/>
        <v>CUMPLIDA</v>
      </c>
    </row>
    <row r="91" spans="1:28" ht="99" customHeight="1" thickBot="1" x14ac:dyDescent="0.25">
      <c r="A91" s="1106">
        <v>15</v>
      </c>
      <c r="B91" s="1115">
        <v>1201001</v>
      </c>
      <c r="C91" s="1178" t="s">
        <v>1629</v>
      </c>
      <c r="D91" s="1178" t="s">
        <v>420</v>
      </c>
      <c r="E91" s="1178" t="s">
        <v>421</v>
      </c>
      <c r="F91" s="1180" t="s">
        <v>1037</v>
      </c>
      <c r="G91" s="1180" t="s">
        <v>1038</v>
      </c>
      <c r="H91" s="287" t="s">
        <v>1233</v>
      </c>
      <c r="I91" s="287" t="s">
        <v>165</v>
      </c>
      <c r="J91" s="19">
        <v>1</v>
      </c>
      <c r="K91" s="269">
        <v>40909</v>
      </c>
      <c r="L91" s="269">
        <v>40998</v>
      </c>
      <c r="M91" s="260">
        <f t="shared" si="30"/>
        <v>12.714285714285714</v>
      </c>
      <c r="N91" s="300" t="s">
        <v>1039</v>
      </c>
      <c r="O91" s="290">
        <v>1</v>
      </c>
      <c r="P91" s="291">
        <f t="shared" si="23"/>
        <v>1</v>
      </c>
      <c r="Q91" s="260">
        <f t="shared" si="24"/>
        <v>12.714285714285714</v>
      </c>
      <c r="R91" s="260">
        <f t="shared" si="25"/>
        <v>12.714285714285714</v>
      </c>
      <c r="S91" s="260">
        <f t="shared" si="26"/>
        <v>12.714285714285714</v>
      </c>
      <c r="T91" s="292"/>
      <c r="U91" s="292"/>
      <c r="V91" s="1301" t="s">
        <v>1235</v>
      </c>
      <c r="W91" s="258">
        <f t="shared" si="27"/>
        <v>2</v>
      </c>
      <c r="X91" s="258">
        <f t="shared" si="28"/>
        <v>0</v>
      </c>
      <c r="Y91" s="267" t="str">
        <f t="shared" si="29"/>
        <v>CUMPLIDA</v>
      </c>
      <c r="AA91" s="657" t="s">
        <v>651</v>
      </c>
      <c r="AB91" s="1033" t="str">
        <f>IF(Y91&amp;Y92="CUMPLIDA","CUMPLIDA",IF(OR(Y91="VENCIDA",Y92="VENCIDA"),"VENCIDA",IF(W91+W92=4,"CUMPLIDA","EN TERMINO")))</f>
        <v>CUMPLIDA</v>
      </c>
    </row>
    <row r="92" spans="1:28" ht="315.75" thickBot="1" x14ac:dyDescent="0.25">
      <c r="A92" s="1173"/>
      <c r="B92" s="1177"/>
      <c r="C92" s="1179"/>
      <c r="D92" s="1179"/>
      <c r="E92" s="1179"/>
      <c r="F92" s="1179"/>
      <c r="G92" s="1179"/>
      <c r="H92" s="293" t="s">
        <v>1234</v>
      </c>
      <c r="I92" s="358" t="s">
        <v>422</v>
      </c>
      <c r="J92" s="125">
        <v>1</v>
      </c>
      <c r="K92" s="369">
        <v>41000</v>
      </c>
      <c r="L92" s="369">
        <v>41172</v>
      </c>
      <c r="M92" s="261">
        <f t="shared" si="30"/>
        <v>24.571428571428573</v>
      </c>
      <c r="N92" s="301" t="s">
        <v>1039</v>
      </c>
      <c r="O92" s="115">
        <v>1</v>
      </c>
      <c r="P92" s="302">
        <f t="shared" si="23"/>
        <v>1</v>
      </c>
      <c r="Q92" s="261">
        <f t="shared" si="24"/>
        <v>24.571428571428573</v>
      </c>
      <c r="R92" s="261">
        <f t="shared" si="25"/>
        <v>24.571428571428573</v>
      </c>
      <c r="S92" s="261">
        <f t="shared" si="26"/>
        <v>24.571428571428573</v>
      </c>
      <c r="T92" s="303"/>
      <c r="U92" s="303"/>
      <c r="V92" s="1301" t="s">
        <v>2613</v>
      </c>
      <c r="W92" s="259">
        <f t="shared" si="27"/>
        <v>2</v>
      </c>
      <c r="X92" s="259">
        <f t="shared" si="28"/>
        <v>0</v>
      </c>
      <c r="Y92" s="268" t="str">
        <f t="shared" si="29"/>
        <v>CUMPLIDA</v>
      </c>
      <c r="AA92" s="547" t="s">
        <v>651</v>
      </c>
      <c r="AB92" s="1034"/>
    </row>
    <row r="93" spans="1:28" ht="306.75" thickBot="1" x14ac:dyDescent="0.25">
      <c r="A93" s="277">
        <v>16</v>
      </c>
      <c r="B93" s="294">
        <v>1201003</v>
      </c>
      <c r="C93" s="279" t="s">
        <v>423</v>
      </c>
      <c r="D93" s="279" t="s">
        <v>424</v>
      </c>
      <c r="E93" s="279" t="s">
        <v>425</v>
      </c>
      <c r="F93" s="116" t="s">
        <v>1236</v>
      </c>
      <c r="G93" s="116" t="s">
        <v>1236</v>
      </c>
      <c r="H93" s="116" t="s">
        <v>1236</v>
      </c>
      <c r="I93" s="116" t="s">
        <v>1236</v>
      </c>
      <c r="J93" s="117">
        <v>1</v>
      </c>
      <c r="K93" s="123">
        <v>40909</v>
      </c>
      <c r="L93" s="123">
        <v>41274</v>
      </c>
      <c r="M93" s="73">
        <f t="shared" si="30"/>
        <v>52.142857142857146</v>
      </c>
      <c r="N93" s="297"/>
      <c r="O93" s="284">
        <v>1</v>
      </c>
      <c r="P93" s="285">
        <f t="shared" si="23"/>
        <v>1</v>
      </c>
      <c r="Q93" s="73">
        <f t="shared" si="24"/>
        <v>52.142857142857146</v>
      </c>
      <c r="R93" s="73">
        <f t="shared" si="25"/>
        <v>52.142857142857146</v>
      </c>
      <c r="S93" s="73">
        <f t="shared" si="26"/>
        <v>52.142857142857146</v>
      </c>
      <c r="T93" s="286"/>
      <c r="U93" s="286"/>
      <c r="V93" s="1302"/>
      <c r="W93" s="308">
        <f t="shared" si="27"/>
        <v>2</v>
      </c>
      <c r="X93" s="308">
        <f t="shared" si="28"/>
        <v>0</v>
      </c>
      <c r="Y93" s="79" t="str">
        <f t="shared" si="29"/>
        <v>CUMPLIDA</v>
      </c>
      <c r="AA93" s="546" t="s">
        <v>653</v>
      </c>
      <c r="AB93" s="846" t="str">
        <f t="shared" ref="AB93:AB94" si="31">IF(Y93="CUMPLIDA","CUMPLIDA",IF(Y93="EN TERMINO","EN TERMINO","VENCIDA"))</f>
        <v>CUMPLIDA</v>
      </c>
    </row>
    <row r="94" spans="1:28" ht="345" thickBot="1" x14ac:dyDescent="0.25">
      <c r="A94" s="277">
        <v>19</v>
      </c>
      <c r="B94" s="294">
        <v>1904001</v>
      </c>
      <c r="C94" s="279" t="s">
        <v>427</v>
      </c>
      <c r="D94" s="279" t="s">
        <v>428</v>
      </c>
      <c r="E94" s="279" t="s">
        <v>429</v>
      </c>
      <c r="F94" s="304" t="s">
        <v>1237</v>
      </c>
      <c r="G94" s="304" t="s">
        <v>1041</v>
      </c>
      <c r="H94" s="304" t="s">
        <v>1238</v>
      </c>
      <c r="I94" s="305" t="s">
        <v>83</v>
      </c>
      <c r="J94" s="306">
        <v>1</v>
      </c>
      <c r="K94" s="307">
        <v>40787</v>
      </c>
      <c r="L94" s="307">
        <v>40908</v>
      </c>
      <c r="M94" s="73">
        <f t="shared" si="30"/>
        <v>17.285714285714285</v>
      </c>
      <c r="N94" s="126" t="s">
        <v>1040</v>
      </c>
      <c r="O94" s="411">
        <v>1</v>
      </c>
      <c r="P94" s="285">
        <f t="shared" si="23"/>
        <v>1</v>
      </c>
      <c r="Q94" s="73">
        <f t="shared" si="24"/>
        <v>17.285714285714285</v>
      </c>
      <c r="R94" s="73">
        <f t="shared" si="25"/>
        <v>17.285714285714285</v>
      </c>
      <c r="S94" s="73">
        <f t="shared" si="26"/>
        <v>17.285714285714285</v>
      </c>
      <c r="T94" s="286"/>
      <c r="U94" s="286"/>
      <c r="V94" s="1303" t="s">
        <v>1042</v>
      </c>
      <c r="W94" s="308">
        <f t="shared" si="27"/>
        <v>2</v>
      </c>
      <c r="X94" s="308">
        <f t="shared" si="28"/>
        <v>0</v>
      </c>
      <c r="Y94" s="79" t="str">
        <f t="shared" si="29"/>
        <v>CUMPLIDA</v>
      </c>
      <c r="AA94" s="546" t="s">
        <v>651</v>
      </c>
      <c r="AB94" s="846" t="str">
        <f t="shared" si="31"/>
        <v>CUMPLIDA</v>
      </c>
    </row>
    <row r="95" spans="1:28" ht="148.5" customHeight="1" thickBot="1" x14ac:dyDescent="0.25">
      <c r="A95" s="1120">
        <v>20</v>
      </c>
      <c r="B95" s="1108">
        <v>1904001</v>
      </c>
      <c r="C95" s="1066" t="s">
        <v>430</v>
      </c>
      <c r="D95" s="1066" t="s">
        <v>431</v>
      </c>
      <c r="E95" s="1066" t="s">
        <v>432</v>
      </c>
      <c r="F95" s="1101" t="s">
        <v>1239</v>
      </c>
      <c r="G95" s="1101" t="s">
        <v>1240</v>
      </c>
      <c r="H95" s="562" t="s">
        <v>1241</v>
      </c>
      <c r="I95" s="241" t="s">
        <v>433</v>
      </c>
      <c r="J95" s="309">
        <v>1</v>
      </c>
      <c r="K95" s="239">
        <v>40787</v>
      </c>
      <c r="L95" s="239">
        <v>41151</v>
      </c>
      <c r="M95" s="50">
        <f t="shared" si="30"/>
        <v>52</v>
      </c>
      <c r="N95" s="1174" t="s">
        <v>1040</v>
      </c>
      <c r="O95" s="114">
        <v>1</v>
      </c>
      <c r="P95" s="288">
        <f t="shared" si="23"/>
        <v>1</v>
      </c>
      <c r="Q95" s="50">
        <f t="shared" si="24"/>
        <v>52</v>
      </c>
      <c r="R95" s="50">
        <f t="shared" si="25"/>
        <v>52</v>
      </c>
      <c r="S95" s="50">
        <f t="shared" si="26"/>
        <v>52</v>
      </c>
      <c r="T95" s="289"/>
      <c r="U95" s="289"/>
      <c r="V95" s="1304" t="s">
        <v>1958</v>
      </c>
      <c r="W95" s="257">
        <f t="shared" si="27"/>
        <v>2</v>
      </c>
      <c r="X95" s="257">
        <f t="shared" si="28"/>
        <v>0</v>
      </c>
      <c r="Y95" s="266" t="str">
        <f t="shared" si="29"/>
        <v>CUMPLIDA</v>
      </c>
      <c r="AA95" s="547" t="s">
        <v>651</v>
      </c>
      <c r="AB95" s="1033" t="str">
        <f>IF(Y95&amp;Y96&amp;Y97="CUMPLIDA","CUMPLIDA",IF(OR(Y95="VENCIDA",Y96="VENCIDA",Y97="VENCIDA"),"VENCIDA",IF(W95+W96+W97=6,"CUMPLIDA","EN TERMINO")))</f>
        <v>CUMPLIDA</v>
      </c>
    </row>
    <row r="96" spans="1:28" ht="92.25" customHeight="1" thickBot="1" x14ac:dyDescent="0.25">
      <c r="A96" s="1160"/>
      <c r="B96" s="1109"/>
      <c r="C96" s="1111"/>
      <c r="D96" s="1111"/>
      <c r="E96" s="1111"/>
      <c r="F96" s="1102"/>
      <c r="G96" s="1102"/>
      <c r="H96" s="563" t="s">
        <v>1242</v>
      </c>
      <c r="I96" s="310" t="s">
        <v>434</v>
      </c>
      <c r="J96" s="311">
        <v>1</v>
      </c>
      <c r="K96" s="312">
        <v>40787</v>
      </c>
      <c r="L96" s="312">
        <v>41151</v>
      </c>
      <c r="M96" s="260">
        <f>(+L96-K96)/7</f>
        <v>52</v>
      </c>
      <c r="N96" s="1175"/>
      <c r="O96" s="290">
        <v>1</v>
      </c>
      <c r="P96" s="291">
        <f t="shared" si="23"/>
        <v>1</v>
      </c>
      <c r="Q96" s="260">
        <f t="shared" si="24"/>
        <v>52</v>
      </c>
      <c r="R96" s="260">
        <f t="shared" si="25"/>
        <v>52</v>
      </c>
      <c r="S96" s="260">
        <f t="shared" si="26"/>
        <v>52</v>
      </c>
      <c r="T96" s="292"/>
      <c r="U96" s="292"/>
      <c r="V96" s="1305" t="s">
        <v>1959</v>
      </c>
      <c r="W96" s="258">
        <f t="shared" si="27"/>
        <v>2</v>
      </c>
      <c r="X96" s="258">
        <f t="shared" si="28"/>
        <v>0</v>
      </c>
      <c r="Y96" s="267" t="str">
        <f t="shared" si="29"/>
        <v>CUMPLIDA</v>
      </c>
      <c r="AA96" s="547" t="s">
        <v>651</v>
      </c>
      <c r="AB96" s="1052"/>
    </row>
    <row r="97" spans="1:28" ht="89.25" customHeight="1" thickBot="1" x14ac:dyDescent="0.25">
      <c r="A97" s="1121"/>
      <c r="B97" s="1110"/>
      <c r="C97" s="1068"/>
      <c r="D97" s="1068"/>
      <c r="E97" s="1068"/>
      <c r="F97" s="1221"/>
      <c r="G97" s="1221"/>
      <c r="H97" s="565" t="s">
        <v>1243</v>
      </c>
      <c r="I97" s="313" t="s">
        <v>435</v>
      </c>
      <c r="J97" s="314">
        <v>1</v>
      </c>
      <c r="K97" s="240">
        <v>40787</v>
      </c>
      <c r="L97" s="240">
        <v>41151</v>
      </c>
      <c r="M97" s="261">
        <f>(+L97-K97)/7</f>
        <v>52</v>
      </c>
      <c r="N97" s="1176"/>
      <c r="O97" s="115">
        <v>1</v>
      </c>
      <c r="P97" s="302">
        <f t="shared" si="23"/>
        <v>1</v>
      </c>
      <c r="Q97" s="261">
        <f t="shared" si="24"/>
        <v>52</v>
      </c>
      <c r="R97" s="261">
        <f t="shared" si="25"/>
        <v>52</v>
      </c>
      <c r="S97" s="261">
        <f t="shared" si="26"/>
        <v>52</v>
      </c>
      <c r="T97" s="303"/>
      <c r="U97" s="303"/>
      <c r="V97" s="1306" t="s">
        <v>1960</v>
      </c>
      <c r="W97" s="259">
        <f t="shared" si="27"/>
        <v>2</v>
      </c>
      <c r="X97" s="259">
        <f t="shared" si="28"/>
        <v>0</v>
      </c>
      <c r="Y97" s="268" t="str">
        <f t="shared" si="29"/>
        <v>CUMPLIDA</v>
      </c>
      <c r="AA97" s="547" t="s">
        <v>651</v>
      </c>
      <c r="AB97" s="1034"/>
    </row>
    <row r="98" spans="1:28" ht="294" thickBot="1" x14ac:dyDescent="0.25">
      <c r="A98" s="277">
        <v>23</v>
      </c>
      <c r="B98" s="294">
        <v>1103001</v>
      </c>
      <c r="C98" s="279" t="s">
        <v>1043</v>
      </c>
      <c r="D98" s="279" t="s">
        <v>437</v>
      </c>
      <c r="E98" s="279" t="s">
        <v>438</v>
      </c>
      <c r="F98" s="244" t="s">
        <v>1244</v>
      </c>
      <c r="G98" s="244" t="s">
        <v>1245</v>
      </c>
      <c r="H98" s="244" t="s">
        <v>1246</v>
      </c>
      <c r="I98" s="181" t="s">
        <v>439</v>
      </c>
      <c r="J98" s="181">
        <v>1</v>
      </c>
      <c r="K98" s="316">
        <v>40812</v>
      </c>
      <c r="L98" s="316">
        <v>41173</v>
      </c>
      <c r="M98" s="73">
        <f t="shared" si="30"/>
        <v>51.571428571428569</v>
      </c>
      <c r="N98" s="126" t="s">
        <v>440</v>
      </c>
      <c r="O98" s="284">
        <v>1</v>
      </c>
      <c r="P98" s="285">
        <f t="shared" si="23"/>
        <v>1</v>
      </c>
      <c r="Q98" s="73">
        <f t="shared" si="24"/>
        <v>51.571428571428569</v>
      </c>
      <c r="R98" s="73">
        <f t="shared" si="25"/>
        <v>51.571428571428569</v>
      </c>
      <c r="S98" s="73">
        <f t="shared" si="26"/>
        <v>51.571428571428569</v>
      </c>
      <c r="T98" s="286"/>
      <c r="U98" s="286"/>
      <c r="V98" s="1307" t="s">
        <v>1944</v>
      </c>
      <c r="W98" s="308">
        <f t="shared" si="27"/>
        <v>2</v>
      </c>
      <c r="X98" s="308">
        <f t="shared" si="28"/>
        <v>0</v>
      </c>
      <c r="Y98" s="79" t="str">
        <f t="shared" si="29"/>
        <v>CUMPLIDA</v>
      </c>
      <c r="AA98" s="546" t="s">
        <v>654</v>
      </c>
      <c r="AB98" s="846" t="str">
        <f t="shared" ref="AB98:AB99" si="32">IF(Y98="CUMPLIDA","CUMPLIDA",IF(Y98="EN TERMINO","EN TERMINO","VENCIDA"))</f>
        <v>CUMPLIDA</v>
      </c>
    </row>
    <row r="99" spans="1:28" ht="255.75" thickBot="1" x14ac:dyDescent="0.25">
      <c r="A99" s="277">
        <v>24</v>
      </c>
      <c r="B99" s="294">
        <v>1103002</v>
      </c>
      <c r="C99" s="279" t="s">
        <v>441</v>
      </c>
      <c r="D99" s="279" t="s">
        <v>1044</v>
      </c>
      <c r="E99" s="279" t="s">
        <v>442</v>
      </c>
      <c r="F99" s="244" t="s">
        <v>1247</v>
      </c>
      <c r="G99" s="244" t="s">
        <v>1248</v>
      </c>
      <c r="H99" s="244" t="s">
        <v>1249</v>
      </c>
      <c r="I99" s="181" t="s">
        <v>443</v>
      </c>
      <c r="J99" s="181">
        <v>4</v>
      </c>
      <c r="K99" s="316">
        <v>40812</v>
      </c>
      <c r="L99" s="316">
        <v>41173</v>
      </c>
      <c r="M99" s="73">
        <f t="shared" si="30"/>
        <v>51.571428571428569</v>
      </c>
      <c r="N99" s="126" t="s">
        <v>440</v>
      </c>
      <c r="O99" s="284">
        <v>4</v>
      </c>
      <c r="P99" s="285">
        <f t="shared" si="23"/>
        <v>1</v>
      </c>
      <c r="Q99" s="73">
        <f t="shared" si="24"/>
        <v>51.571428571428569</v>
      </c>
      <c r="R99" s="73">
        <f t="shared" si="25"/>
        <v>51.571428571428569</v>
      </c>
      <c r="S99" s="73">
        <f t="shared" si="26"/>
        <v>51.571428571428569</v>
      </c>
      <c r="T99" s="286"/>
      <c r="U99" s="286"/>
      <c r="V99" s="1307" t="s">
        <v>1947</v>
      </c>
      <c r="W99" s="308">
        <f t="shared" si="27"/>
        <v>2</v>
      </c>
      <c r="X99" s="308">
        <f t="shared" si="28"/>
        <v>0</v>
      </c>
      <c r="Y99" s="79" t="str">
        <f t="shared" si="29"/>
        <v>CUMPLIDA</v>
      </c>
      <c r="AA99" s="546" t="s">
        <v>654</v>
      </c>
      <c r="AB99" s="846" t="str">
        <f t="shared" si="32"/>
        <v>CUMPLIDA</v>
      </c>
    </row>
    <row r="100" spans="1:28" ht="140.25" customHeight="1" thickBot="1" x14ac:dyDescent="0.25">
      <c r="A100" s="1120">
        <v>25</v>
      </c>
      <c r="B100" s="1108">
        <v>1103002</v>
      </c>
      <c r="C100" s="1066" t="s">
        <v>444</v>
      </c>
      <c r="D100" s="1066" t="s">
        <v>1045</v>
      </c>
      <c r="E100" s="1066" t="s">
        <v>445</v>
      </c>
      <c r="F100" s="1063" t="s">
        <v>446</v>
      </c>
      <c r="G100" s="1063" t="s">
        <v>447</v>
      </c>
      <c r="H100" s="263" t="s">
        <v>448</v>
      </c>
      <c r="I100" s="317" t="s">
        <v>449</v>
      </c>
      <c r="J100" s="317">
        <v>29</v>
      </c>
      <c r="K100" s="318">
        <v>40812</v>
      </c>
      <c r="L100" s="318">
        <v>41173</v>
      </c>
      <c r="M100" s="50">
        <f t="shared" si="30"/>
        <v>51.571428571428569</v>
      </c>
      <c r="N100" s="1174" t="s">
        <v>440</v>
      </c>
      <c r="O100" s="114">
        <v>29</v>
      </c>
      <c r="P100" s="288">
        <f t="shared" si="23"/>
        <v>1</v>
      </c>
      <c r="Q100" s="50">
        <f t="shared" si="24"/>
        <v>51.571428571428569</v>
      </c>
      <c r="R100" s="50">
        <f t="shared" si="25"/>
        <v>51.571428571428569</v>
      </c>
      <c r="S100" s="50">
        <f t="shared" si="26"/>
        <v>51.571428571428569</v>
      </c>
      <c r="T100" s="289"/>
      <c r="U100" s="289"/>
      <c r="V100" s="1308" t="s">
        <v>1028</v>
      </c>
      <c r="W100" s="257">
        <f t="shared" si="27"/>
        <v>2</v>
      </c>
      <c r="X100" s="257">
        <f t="shared" si="28"/>
        <v>0</v>
      </c>
      <c r="Y100" s="266" t="str">
        <f t="shared" si="29"/>
        <v>CUMPLIDA</v>
      </c>
      <c r="AA100" s="547" t="s">
        <v>654</v>
      </c>
      <c r="AB100" s="1033" t="str">
        <f>IF(Y100&amp;Y101&amp;Y102="CUMPLIDA","CUMPLIDA",IF(OR(Y100="VENCIDA",Y101="VENCIDA",Y102="VENCIDA"),"VENCIDA",IF(W100+W101+W102=6,"CUMPLIDA","EN TERMINO")))</f>
        <v>CUMPLIDA</v>
      </c>
    </row>
    <row r="101" spans="1:28" ht="190.5" customHeight="1" thickBot="1" x14ac:dyDescent="0.25">
      <c r="A101" s="1160"/>
      <c r="B101" s="1109"/>
      <c r="C101" s="1111"/>
      <c r="D101" s="1111"/>
      <c r="E101" s="1111"/>
      <c r="F101" s="1123"/>
      <c r="G101" s="1123"/>
      <c r="H101" s="264" t="s">
        <v>450</v>
      </c>
      <c r="I101" s="319" t="s">
        <v>451</v>
      </c>
      <c r="J101" s="319">
        <v>3</v>
      </c>
      <c r="K101" s="320">
        <v>40812</v>
      </c>
      <c r="L101" s="320">
        <v>41173</v>
      </c>
      <c r="M101" s="260">
        <f t="shared" si="30"/>
        <v>51.571428571428569</v>
      </c>
      <c r="N101" s="1175"/>
      <c r="O101" s="290">
        <v>3</v>
      </c>
      <c r="P101" s="291">
        <f t="shared" si="23"/>
        <v>1</v>
      </c>
      <c r="Q101" s="260">
        <f t="shared" si="24"/>
        <v>51.571428571428569</v>
      </c>
      <c r="R101" s="260">
        <f t="shared" si="25"/>
        <v>51.571428571428569</v>
      </c>
      <c r="S101" s="260">
        <f t="shared" si="26"/>
        <v>51.571428571428569</v>
      </c>
      <c r="T101" s="292"/>
      <c r="U101" s="292"/>
      <c r="V101" s="1301" t="s">
        <v>2171</v>
      </c>
      <c r="W101" s="258">
        <f t="shared" si="27"/>
        <v>2</v>
      </c>
      <c r="X101" s="258">
        <f t="shared" si="28"/>
        <v>0</v>
      </c>
      <c r="Y101" s="267" t="str">
        <f t="shared" si="29"/>
        <v>CUMPLIDA</v>
      </c>
      <c r="AA101" s="547" t="s">
        <v>654</v>
      </c>
      <c r="AB101" s="1052"/>
    </row>
    <row r="102" spans="1:28" ht="147.75" customHeight="1" thickBot="1" x14ac:dyDescent="0.25">
      <c r="A102" s="1121"/>
      <c r="B102" s="1110"/>
      <c r="C102" s="1068"/>
      <c r="D102" s="1068"/>
      <c r="E102" s="1068"/>
      <c r="F102" s="1065"/>
      <c r="G102" s="1065"/>
      <c r="H102" s="564" t="s">
        <v>1250</v>
      </c>
      <c r="I102" s="321" t="s">
        <v>449</v>
      </c>
      <c r="J102" s="321">
        <v>9</v>
      </c>
      <c r="K102" s="322">
        <v>40812</v>
      </c>
      <c r="L102" s="322">
        <v>41173</v>
      </c>
      <c r="M102" s="261">
        <f t="shared" si="30"/>
        <v>51.571428571428569</v>
      </c>
      <c r="N102" s="1176"/>
      <c r="O102" s="115">
        <v>9</v>
      </c>
      <c r="P102" s="302">
        <f t="shared" si="23"/>
        <v>1</v>
      </c>
      <c r="Q102" s="261">
        <f t="shared" si="24"/>
        <v>51.571428571428569</v>
      </c>
      <c r="R102" s="261">
        <f t="shared" si="25"/>
        <v>51.571428571428569</v>
      </c>
      <c r="S102" s="261">
        <f t="shared" si="26"/>
        <v>51.571428571428569</v>
      </c>
      <c r="T102" s="303"/>
      <c r="U102" s="303"/>
      <c r="V102" s="1309" t="s">
        <v>1251</v>
      </c>
      <c r="W102" s="259">
        <f t="shared" si="27"/>
        <v>2</v>
      </c>
      <c r="X102" s="259">
        <f t="shared" si="28"/>
        <v>0</v>
      </c>
      <c r="Y102" s="268" t="str">
        <f t="shared" si="29"/>
        <v>CUMPLIDA</v>
      </c>
      <c r="AA102" s="547" t="s">
        <v>654</v>
      </c>
      <c r="AB102" s="1034"/>
    </row>
    <row r="103" spans="1:28" ht="97.5" customHeight="1" thickBot="1" x14ac:dyDescent="0.25">
      <c r="A103" s="586">
        <v>26</v>
      </c>
      <c r="B103" s="583">
        <v>1103002</v>
      </c>
      <c r="C103" s="584" t="s">
        <v>1630</v>
      </c>
      <c r="D103" s="584" t="s">
        <v>1045</v>
      </c>
      <c r="E103" s="584" t="s">
        <v>452</v>
      </c>
      <c r="F103" s="564" t="s">
        <v>1252</v>
      </c>
      <c r="G103" s="564" t="s">
        <v>1253</v>
      </c>
      <c r="H103" s="265" t="s">
        <v>453</v>
      </c>
      <c r="I103" s="321" t="s">
        <v>454</v>
      </c>
      <c r="J103" s="321">
        <v>20</v>
      </c>
      <c r="K103" s="322">
        <v>40812</v>
      </c>
      <c r="L103" s="322">
        <v>41173</v>
      </c>
      <c r="M103" s="261">
        <f t="shared" si="30"/>
        <v>51.571428571428569</v>
      </c>
      <c r="N103" s="713" t="s">
        <v>440</v>
      </c>
      <c r="O103" s="115">
        <v>20</v>
      </c>
      <c r="P103" s="302">
        <f t="shared" si="23"/>
        <v>1</v>
      </c>
      <c r="Q103" s="261">
        <f t="shared" si="24"/>
        <v>51.571428571428569</v>
      </c>
      <c r="R103" s="261">
        <f t="shared" si="25"/>
        <v>51.571428571428569</v>
      </c>
      <c r="S103" s="261">
        <f t="shared" si="26"/>
        <v>51.571428571428569</v>
      </c>
      <c r="T103" s="303"/>
      <c r="U103" s="303"/>
      <c r="V103" s="1310" t="s">
        <v>1254</v>
      </c>
      <c r="W103" s="259">
        <f t="shared" si="27"/>
        <v>2</v>
      </c>
      <c r="X103" s="259">
        <f t="shared" si="28"/>
        <v>0</v>
      </c>
      <c r="Y103" s="268" t="str">
        <f t="shared" si="29"/>
        <v>CUMPLIDA</v>
      </c>
      <c r="AA103" s="547" t="s">
        <v>654</v>
      </c>
      <c r="AB103" s="846" t="str">
        <f>IF(Y103="CUMPLIDA","CUMPLIDA",IF(Y103="EN TERMINO","EN TERMINO","VENCIDA"))</f>
        <v>CUMPLIDA</v>
      </c>
    </row>
    <row r="104" spans="1:28" ht="409.6" thickBot="1" x14ac:dyDescent="0.25">
      <c r="A104" s="277">
        <v>27</v>
      </c>
      <c r="B104" s="294">
        <v>1103002</v>
      </c>
      <c r="C104" s="279" t="s">
        <v>455</v>
      </c>
      <c r="D104" s="279" t="s">
        <v>1046</v>
      </c>
      <c r="E104" s="279" t="s">
        <v>456</v>
      </c>
      <c r="F104" s="244" t="s">
        <v>1047</v>
      </c>
      <c r="G104" s="244" t="s">
        <v>1048</v>
      </c>
      <c r="H104" s="244" t="s">
        <v>457</v>
      </c>
      <c r="I104" s="323" t="s">
        <v>458</v>
      </c>
      <c r="J104" s="181">
        <v>1</v>
      </c>
      <c r="K104" s="316">
        <v>40812</v>
      </c>
      <c r="L104" s="316">
        <v>40908</v>
      </c>
      <c r="M104" s="73">
        <f t="shared" si="30"/>
        <v>13.714285714285714</v>
      </c>
      <c r="N104" s="126" t="s">
        <v>440</v>
      </c>
      <c r="O104" s="284">
        <v>1</v>
      </c>
      <c r="P104" s="285">
        <f t="shared" si="23"/>
        <v>1</v>
      </c>
      <c r="Q104" s="73">
        <f t="shared" si="24"/>
        <v>13.714285714285714</v>
      </c>
      <c r="R104" s="73">
        <f t="shared" si="25"/>
        <v>13.714285714285714</v>
      </c>
      <c r="S104" s="73">
        <f t="shared" si="26"/>
        <v>13.714285714285714</v>
      </c>
      <c r="T104" s="286"/>
      <c r="U104" s="286"/>
      <c r="V104" s="1307" t="s">
        <v>1049</v>
      </c>
      <c r="W104" s="308">
        <f t="shared" si="27"/>
        <v>2</v>
      </c>
      <c r="X104" s="308">
        <f t="shared" si="28"/>
        <v>0</v>
      </c>
      <c r="Y104" s="79" t="str">
        <f t="shared" si="29"/>
        <v>CUMPLIDA</v>
      </c>
      <c r="AA104" s="546" t="s">
        <v>654</v>
      </c>
      <c r="AB104" s="846" t="str">
        <f t="shared" ref="AB104:AB105" si="33">IF(Y104="CUMPLIDA","CUMPLIDA",IF(Y104="EN TERMINO","EN TERMINO","VENCIDA"))</f>
        <v>CUMPLIDA</v>
      </c>
    </row>
    <row r="105" spans="1:28" ht="408.75" customHeight="1" thickBot="1" x14ac:dyDescent="0.25">
      <c r="A105" s="277">
        <v>28</v>
      </c>
      <c r="B105" s="294">
        <v>1103002</v>
      </c>
      <c r="C105" s="279" t="s">
        <v>459</v>
      </c>
      <c r="D105" s="279" t="s">
        <v>1050</v>
      </c>
      <c r="E105" s="279" t="s">
        <v>460</v>
      </c>
      <c r="F105" s="244" t="s">
        <v>1255</v>
      </c>
      <c r="G105" s="244" t="s">
        <v>1256</v>
      </c>
      <c r="H105" s="244" t="s">
        <v>1257</v>
      </c>
      <c r="I105" s="181" t="s">
        <v>195</v>
      </c>
      <c r="J105" s="181">
        <v>1</v>
      </c>
      <c r="K105" s="316">
        <v>40812</v>
      </c>
      <c r="L105" s="316">
        <v>41173</v>
      </c>
      <c r="M105" s="73">
        <f t="shared" si="30"/>
        <v>51.571428571428569</v>
      </c>
      <c r="N105" s="126" t="s">
        <v>440</v>
      </c>
      <c r="O105" s="284">
        <v>1</v>
      </c>
      <c r="P105" s="285">
        <f t="shared" si="23"/>
        <v>1</v>
      </c>
      <c r="Q105" s="73">
        <f t="shared" si="24"/>
        <v>51.571428571428569</v>
      </c>
      <c r="R105" s="73">
        <f t="shared" si="25"/>
        <v>51.571428571428569</v>
      </c>
      <c r="S105" s="73">
        <f t="shared" si="26"/>
        <v>51.571428571428569</v>
      </c>
      <c r="T105" s="286"/>
      <c r="U105" s="286"/>
      <c r="V105" s="1303" t="s">
        <v>1945</v>
      </c>
      <c r="W105" s="308">
        <f t="shared" si="27"/>
        <v>2</v>
      </c>
      <c r="X105" s="308">
        <f t="shared" si="28"/>
        <v>0</v>
      </c>
      <c r="Y105" s="79" t="str">
        <f t="shared" si="29"/>
        <v>CUMPLIDA</v>
      </c>
      <c r="AA105" s="546" t="s">
        <v>654</v>
      </c>
      <c r="AB105" s="846" t="str">
        <f t="shared" si="33"/>
        <v>CUMPLIDA</v>
      </c>
    </row>
    <row r="106" spans="1:28" ht="246.75" customHeight="1" thickBot="1" x14ac:dyDescent="0.25">
      <c r="A106" s="1120">
        <v>29</v>
      </c>
      <c r="B106" s="1108">
        <v>1103001</v>
      </c>
      <c r="C106" s="1066" t="s">
        <v>461</v>
      </c>
      <c r="D106" s="1066" t="s">
        <v>1051</v>
      </c>
      <c r="E106" s="1066" t="s">
        <v>462</v>
      </c>
      <c r="F106" s="1130" t="s">
        <v>1258</v>
      </c>
      <c r="G106" s="1130" t="s">
        <v>463</v>
      </c>
      <c r="H106" s="556" t="s">
        <v>1259</v>
      </c>
      <c r="I106" s="106" t="s">
        <v>47</v>
      </c>
      <c r="J106" s="106">
        <v>1</v>
      </c>
      <c r="K106" s="318">
        <v>40817</v>
      </c>
      <c r="L106" s="318">
        <v>40967</v>
      </c>
      <c r="M106" s="50">
        <f t="shared" si="30"/>
        <v>21.428571428571427</v>
      </c>
      <c r="N106" s="270" t="s">
        <v>464</v>
      </c>
      <c r="O106" s="114">
        <v>1</v>
      </c>
      <c r="P106" s="288">
        <f t="shared" si="23"/>
        <v>1</v>
      </c>
      <c r="Q106" s="50">
        <f t="shared" si="24"/>
        <v>21.428571428571427</v>
      </c>
      <c r="R106" s="50">
        <f t="shared" si="25"/>
        <v>21.428571428571427</v>
      </c>
      <c r="S106" s="50">
        <f t="shared" si="26"/>
        <v>21.428571428571427</v>
      </c>
      <c r="T106" s="289"/>
      <c r="U106" s="289"/>
      <c r="V106" s="1311" t="s">
        <v>1261</v>
      </c>
      <c r="W106" s="257">
        <f t="shared" si="27"/>
        <v>2</v>
      </c>
      <c r="X106" s="257">
        <f t="shared" si="28"/>
        <v>0</v>
      </c>
      <c r="Y106" s="266" t="str">
        <f t="shared" si="29"/>
        <v>CUMPLIDA</v>
      </c>
      <c r="AA106" s="547" t="s">
        <v>654</v>
      </c>
      <c r="AB106" s="1033" t="str">
        <f>IF(Y106&amp;Y107="CUMPLIDA","CUMPLIDA",IF(OR(Y106="VENCIDA",Y107="VENCIDA"),"VENCIDA",IF(W106+W107=4,"CUMPLIDA","EN TERMINO")))</f>
        <v>CUMPLIDA</v>
      </c>
    </row>
    <row r="107" spans="1:28" ht="195.75" customHeight="1" thickBot="1" x14ac:dyDescent="0.25">
      <c r="A107" s="1121"/>
      <c r="B107" s="1110"/>
      <c r="C107" s="1068"/>
      <c r="D107" s="1068"/>
      <c r="E107" s="1068"/>
      <c r="F107" s="1131"/>
      <c r="G107" s="1131"/>
      <c r="H107" s="557" t="s">
        <v>1260</v>
      </c>
      <c r="I107" s="107" t="s">
        <v>465</v>
      </c>
      <c r="J107" s="107">
        <v>1</v>
      </c>
      <c r="K107" s="322">
        <v>40967</v>
      </c>
      <c r="L107" s="322">
        <v>40998</v>
      </c>
      <c r="M107" s="261">
        <f t="shared" si="30"/>
        <v>4.4285714285714288</v>
      </c>
      <c r="N107" s="271" t="s">
        <v>466</v>
      </c>
      <c r="O107" s="115">
        <v>1</v>
      </c>
      <c r="P107" s="302">
        <f t="shared" si="23"/>
        <v>1</v>
      </c>
      <c r="Q107" s="261">
        <f t="shared" si="24"/>
        <v>4.4285714285714288</v>
      </c>
      <c r="R107" s="261">
        <f t="shared" si="25"/>
        <v>4.4285714285714288</v>
      </c>
      <c r="S107" s="261">
        <f t="shared" si="26"/>
        <v>4.4285714285714288</v>
      </c>
      <c r="T107" s="303"/>
      <c r="U107" s="303"/>
      <c r="V107" s="1309" t="s">
        <v>1262</v>
      </c>
      <c r="W107" s="259">
        <f t="shared" si="27"/>
        <v>2</v>
      </c>
      <c r="X107" s="259">
        <f t="shared" si="28"/>
        <v>0</v>
      </c>
      <c r="Y107" s="268" t="str">
        <f t="shared" si="29"/>
        <v>CUMPLIDA</v>
      </c>
      <c r="AA107" s="547" t="s">
        <v>654</v>
      </c>
      <c r="AB107" s="1034"/>
    </row>
    <row r="108" spans="1:28" ht="255.75" thickBot="1" x14ac:dyDescent="0.25">
      <c r="A108" s="277">
        <v>30</v>
      </c>
      <c r="B108" s="294">
        <v>1103001</v>
      </c>
      <c r="C108" s="279" t="s">
        <v>467</v>
      </c>
      <c r="D108" s="279" t="s">
        <v>1052</v>
      </c>
      <c r="E108" s="279" t="s">
        <v>468</v>
      </c>
      <c r="F108" s="245" t="s">
        <v>1263</v>
      </c>
      <c r="G108" s="245" t="s">
        <v>1264</v>
      </c>
      <c r="H108" s="245" t="s">
        <v>1265</v>
      </c>
      <c r="I108" s="181" t="s">
        <v>1266</v>
      </c>
      <c r="J108" s="181">
        <v>1</v>
      </c>
      <c r="K108" s="316">
        <v>40848</v>
      </c>
      <c r="L108" s="316">
        <v>40967</v>
      </c>
      <c r="M108" s="73">
        <f t="shared" si="30"/>
        <v>17</v>
      </c>
      <c r="N108" s="126" t="s">
        <v>469</v>
      </c>
      <c r="O108" s="284">
        <v>1</v>
      </c>
      <c r="P108" s="285">
        <f t="shared" si="23"/>
        <v>1</v>
      </c>
      <c r="Q108" s="73">
        <f t="shared" si="24"/>
        <v>17</v>
      </c>
      <c r="R108" s="73">
        <f t="shared" si="25"/>
        <v>17</v>
      </c>
      <c r="S108" s="73">
        <f t="shared" si="26"/>
        <v>17</v>
      </c>
      <c r="T108" s="286"/>
      <c r="U108" s="286"/>
      <c r="V108" s="1307" t="s">
        <v>1267</v>
      </c>
      <c r="W108" s="308">
        <f t="shared" si="27"/>
        <v>2</v>
      </c>
      <c r="X108" s="308">
        <f t="shared" si="28"/>
        <v>0</v>
      </c>
      <c r="Y108" s="79" t="str">
        <f t="shared" si="29"/>
        <v>CUMPLIDA</v>
      </c>
      <c r="AA108" s="546" t="s">
        <v>654</v>
      </c>
      <c r="AB108" s="846" t="str">
        <f t="shared" ref="AB108:AB116" si="34">IF(Y108="CUMPLIDA","CUMPLIDA",IF(Y108="EN TERMINO","EN TERMINO","VENCIDA"))</f>
        <v>CUMPLIDA</v>
      </c>
    </row>
    <row r="109" spans="1:28" ht="243" thickBot="1" x14ac:dyDescent="0.25">
      <c r="A109" s="277">
        <v>31</v>
      </c>
      <c r="B109" s="294">
        <v>2202001</v>
      </c>
      <c r="C109" s="279" t="s">
        <v>470</v>
      </c>
      <c r="D109" s="279" t="s">
        <v>1053</v>
      </c>
      <c r="E109" s="279" t="s">
        <v>471</v>
      </c>
      <c r="F109" s="244" t="s">
        <v>1268</v>
      </c>
      <c r="G109" s="244" t="s">
        <v>1269</v>
      </c>
      <c r="H109" s="244" t="s">
        <v>1270</v>
      </c>
      <c r="I109" s="181" t="s">
        <v>449</v>
      </c>
      <c r="J109" s="181">
        <v>29</v>
      </c>
      <c r="K109" s="316">
        <v>40812</v>
      </c>
      <c r="L109" s="316">
        <v>40998</v>
      </c>
      <c r="M109" s="73">
        <f t="shared" si="30"/>
        <v>26.571428571428573</v>
      </c>
      <c r="N109" s="126" t="s">
        <v>440</v>
      </c>
      <c r="O109" s="284">
        <v>29</v>
      </c>
      <c r="P109" s="285">
        <f t="shared" si="23"/>
        <v>1</v>
      </c>
      <c r="Q109" s="73">
        <f t="shared" si="24"/>
        <v>26.571428571428573</v>
      </c>
      <c r="R109" s="73">
        <f t="shared" si="25"/>
        <v>26.571428571428573</v>
      </c>
      <c r="S109" s="73">
        <f t="shared" si="26"/>
        <v>26.571428571428573</v>
      </c>
      <c r="T109" s="286"/>
      <c r="U109" s="286"/>
      <c r="V109" s="1307" t="s">
        <v>658</v>
      </c>
      <c r="W109" s="308">
        <f t="shared" si="27"/>
        <v>2</v>
      </c>
      <c r="X109" s="308">
        <f t="shared" si="28"/>
        <v>0</v>
      </c>
      <c r="Y109" s="79" t="str">
        <f t="shared" si="29"/>
        <v>CUMPLIDA</v>
      </c>
      <c r="AA109" s="546" t="s">
        <v>654</v>
      </c>
      <c r="AB109" s="846" t="str">
        <f t="shared" si="34"/>
        <v>CUMPLIDA</v>
      </c>
    </row>
    <row r="110" spans="1:28" ht="230.25" thickBot="1" x14ac:dyDescent="0.25">
      <c r="A110" s="277">
        <v>32</v>
      </c>
      <c r="B110" s="294">
        <v>2202100</v>
      </c>
      <c r="C110" s="279" t="s">
        <v>472</v>
      </c>
      <c r="D110" s="279" t="s">
        <v>473</v>
      </c>
      <c r="E110" s="279" t="s">
        <v>474</v>
      </c>
      <c r="F110" s="244" t="s">
        <v>1271</v>
      </c>
      <c r="G110" s="244" t="s">
        <v>1272</v>
      </c>
      <c r="H110" s="244" t="s">
        <v>475</v>
      </c>
      <c r="I110" s="244" t="s">
        <v>476</v>
      </c>
      <c r="J110" s="181">
        <v>20</v>
      </c>
      <c r="K110" s="316">
        <v>40812</v>
      </c>
      <c r="L110" s="316">
        <v>41173</v>
      </c>
      <c r="M110" s="73">
        <f t="shared" si="30"/>
        <v>51.571428571428569</v>
      </c>
      <c r="N110" s="126" t="s">
        <v>440</v>
      </c>
      <c r="O110" s="284">
        <v>20</v>
      </c>
      <c r="P110" s="285">
        <f t="shared" si="23"/>
        <v>1</v>
      </c>
      <c r="Q110" s="73">
        <f t="shared" si="24"/>
        <v>51.571428571428569</v>
      </c>
      <c r="R110" s="73">
        <f t="shared" si="25"/>
        <v>51.571428571428569</v>
      </c>
      <c r="S110" s="73">
        <f t="shared" si="26"/>
        <v>51.571428571428569</v>
      </c>
      <c r="T110" s="286"/>
      <c r="U110" s="286"/>
      <c r="V110" s="1307" t="s">
        <v>1948</v>
      </c>
      <c r="W110" s="308">
        <f t="shared" si="27"/>
        <v>2</v>
      </c>
      <c r="X110" s="308">
        <f t="shared" si="28"/>
        <v>0</v>
      </c>
      <c r="Y110" s="79" t="str">
        <f t="shared" si="29"/>
        <v>CUMPLIDA</v>
      </c>
      <c r="AA110" s="546" t="s">
        <v>654</v>
      </c>
      <c r="AB110" s="846" t="str">
        <f t="shared" si="34"/>
        <v>CUMPLIDA</v>
      </c>
    </row>
    <row r="111" spans="1:28" ht="217.5" thickBot="1" x14ac:dyDescent="0.25">
      <c r="A111" s="277">
        <v>33</v>
      </c>
      <c r="B111" s="294">
        <v>2202100</v>
      </c>
      <c r="C111" s="279" t="s">
        <v>477</v>
      </c>
      <c r="D111" s="279" t="s">
        <v>1054</v>
      </c>
      <c r="E111" s="279" t="s">
        <v>478</v>
      </c>
      <c r="F111" s="244" t="s">
        <v>1273</v>
      </c>
      <c r="G111" s="244" t="s">
        <v>479</v>
      </c>
      <c r="H111" s="244" t="s">
        <v>1274</v>
      </c>
      <c r="I111" s="181" t="s">
        <v>449</v>
      </c>
      <c r="J111" s="181">
        <v>9</v>
      </c>
      <c r="K111" s="316">
        <v>40812</v>
      </c>
      <c r="L111" s="316">
        <v>40998</v>
      </c>
      <c r="M111" s="73">
        <f t="shared" si="30"/>
        <v>26.571428571428573</v>
      </c>
      <c r="N111" s="126" t="s">
        <v>440</v>
      </c>
      <c r="O111" s="284">
        <v>9</v>
      </c>
      <c r="P111" s="285">
        <f t="shared" si="23"/>
        <v>1</v>
      </c>
      <c r="Q111" s="73">
        <f t="shared" si="24"/>
        <v>26.571428571428573</v>
      </c>
      <c r="R111" s="73">
        <f t="shared" si="25"/>
        <v>26.571428571428573</v>
      </c>
      <c r="S111" s="73">
        <f t="shared" si="26"/>
        <v>26.571428571428573</v>
      </c>
      <c r="T111" s="286"/>
      <c r="U111" s="286"/>
      <c r="V111" s="1307" t="s">
        <v>650</v>
      </c>
      <c r="W111" s="308">
        <f t="shared" si="27"/>
        <v>2</v>
      </c>
      <c r="X111" s="308">
        <f t="shared" si="28"/>
        <v>0</v>
      </c>
      <c r="Y111" s="79" t="str">
        <f t="shared" si="29"/>
        <v>CUMPLIDA</v>
      </c>
      <c r="AA111" s="546" t="s">
        <v>654</v>
      </c>
      <c r="AB111" s="846" t="str">
        <f t="shared" si="34"/>
        <v>CUMPLIDA</v>
      </c>
    </row>
    <row r="112" spans="1:28" ht="243" thickBot="1" x14ac:dyDescent="0.25">
      <c r="A112" s="277">
        <v>34</v>
      </c>
      <c r="B112" s="294">
        <v>2202100</v>
      </c>
      <c r="C112" s="279" t="s">
        <v>480</v>
      </c>
      <c r="D112" s="279" t="s">
        <v>481</v>
      </c>
      <c r="E112" s="279" t="s">
        <v>482</v>
      </c>
      <c r="F112" s="244" t="s">
        <v>483</v>
      </c>
      <c r="G112" s="244" t="s">
        <v>1275</v>
      </c>
      <c r="H112" s="244" t="s">
        <v>1276</v>
      </c>
      <c r="I112" s="181" t="s">
        <v>484</v>
      </c>
      <c r="J112" s="323">
        <v>1</v>
      </c>
      <c r="K112" s="316">
        <v>40812</v>
      </c>
      <c r="L112" s="316">
        <v>41173</v>
      </c>
      <c r="M112" s="73">
        <f t="shared" si="30"/>
        <v>51.571428571428569</v>
      </c>
      <c r="N112" s="126" t="s">
        <v>440</v>
      </c>
      <c r="O112" s="712">
        <v>1</v>
      </c>
      <c r="P112" s="285">
        <f t="shared" si="23"/>
        <v>1</v>
      </c>
      <c r="Q112" s="73">
        <f t="shared" si="24"/>
        <v>51.571428571428569</v>
      </c>
      <c r="R112" s="73">
        <f t="shared" si="25"/>
        <v>51.571428571428569</v>
      </c>
      <c r="S112" s="73">
        <f t="shared" si="26"/>
        <v>51.571428571428569</v>
      </c>
      <c r="T112" s="286"/>
      <c r="U112" s="286"/>
      <c r="V112" s="1307" t="s">
        <v>1949</v>
      </c>
      <c r="W112" s="308">
        <f t="shared" si="27"/>
        <v>2</v>
      </c>
      <c r="X112" s="308">
        <f t="shared" si="28"/>
        <v>0</v>
      </c>
      <c r="Y112" s="79" t="str">
        <f t="shared" si="29"/>
        <v>CUMPLIDA</v>
      </c>
      <c r="AA112" s="546" t="s">
        <v>654</v>
      </c>
      <c r="AB112" s="846" t="str">
        <f t="shared" si="34"/>
        <v>CUMPLIDA</v>
      </c>
    </row>
    <row r="113" spans="1:28" ht="345" thickBot="1" x14ac:dyDescent="0.25">
      <c r="A113" s="277">
        <v>35</v>
      </c>
      <c r="B113" s="294">
        <v>2202100</v>
      </c>
      <c r="C113" s="279" t="s">
        <v>485</v>
      </c>
      <c r="D113" s="279" t="s">
        <v>486</v>
      </c>
      <c r="E113" s="279" t="s">
        <v>487</v>
      </c>
      <c r="F113" s="244" t="s">
        <v>1277</v>
      </c>
      <c r="G113" s="244" t="s">
        <v>1278</v>
      </c>
      <c r="H113" s="244" t="s">
        <v>1279</v>
      </c>
      <c r="I113" s="181" t="s">
        <v>488</v>
      </c>
      <c r="J113" s="181">
        <v>3</v>
      </c>
      <c r="K113" s="316">
        <v>40812</v>
      </c>
      <c r="L113" s="316">
        <v>41173</v>
      </c>
      <c r="M113" s="73">
        <f t="shared" si="30"/>
        <v>51.571428571428569</v>
      </c>
      <c r="N113" s="126" t="s">
        <v>440</v>
      </c>
      <c r="O113" s="284">
        <v>3</v>
      </c>
      <c r="P113" s="285">
        <f t="shared" si="23"/>
        <v>1</v>
      </c>
      <c r="Q113" s="73">
        <f t="shared" si="24"/>
        <v>51.571428571428569</v>
      </c>
      <c r="R113" s="73">
        <f t="shared" si="25"/>
        <v>51.571428571428569</v>
      </c>
      <c r="S113" s="73">
        <f t="shared" si="26"/>
        <v>51.571428571428569</v>
      </c>
      <c r="T113" s="286"/>
      <c r="U113" s="286"/>
      <c r="V113" s="1307" t="s">
        <v>1950</v>
      </c>
      <c r="W113" s="308">
        <f t="shared" si="27"/>
        <v>2</v>
      </c>
      <c r="X113" s="308">
        <f t="shared" si="28"/>
        <v>0</v>
      </c>
      <c r="Y113" s="79" t="str">
        <f t="shared" si="29"/>
        <v>CUMPLIDA</v>
      </c>
      <c r="AA113" s="546" t="s">
        <v>654</v>
      </c>
      <c r="AB113" s="846" t="str">
        <f t="shared" si="34"/>
        <v>CUMPLIDA</v>
      </c>
    </row>
    <row r="114" spans="1:28" ht="409.6" thickBot="1" x14ac:dyDescent="0.25">
      <c r="A114" s="277">
        <v>36</v>
      </c>
      <c r="B114" s="294">
        <v>2202110</v>
      </c>
      <c r="C114" s="279" t="s">
        <v>1055</v>
      </c>
      <c r="D114" s="279" t="s">
        <v>489</v>
      </c>
      <c r="E114" s="279" t="s">
        <v>1056</v>
      </c>
      <c r="F114" s="244" t="s">
        <v>490</v>
      </c>
      <c r="G114" s="244" t="s">
        <v>491</v>
      </c>
      <c r="H114" s="244" t="s">
        <v>1280</v>
      </c>
      <c r="I114" s="181" t="s">
        <v>492</v>
      </c>
      <c r="J114" s="323">
        <v>1</v>
      </c>
      <c r="K114" s="316">
        <v>40812</v>
      </c>
      <c r="L114" s="316">
        <v>41173</v>
      </c>
      <c r="M114" s="73">
        <f t="shared" si="30"/>
        <v>51.571428571428569</v>
      </c>
      <c r="N114" s="126" t="s">
        <v>440</v>
      </c>
      <c r="O114" s="712">
        <v>1</v>
      </c>
      <c r="P114" s="285">
        <f t="shared" si="23"/>
        <v>1</v>
      </c>
      <c r="Q114" s="73">
        <f t="shared" si="24"/>
        <v>51.571428571428569</v>
      </c>
      <c r="R114" s="73">
        <f t="shared" si="25"/>
        <v>51.571428571428569</v>
      </c>
      <c r="S114" s="73">
        <f t="shared" si="26"/>
        <v>51.571428571428569</v>
      </c>
      <c r="T114" s="286"/>
      <c r="U114" s="286"/>
      <c r="V114" s="1307" t="s">
        <v>1948</v>
      </c>
      <c r="W114" s="308">
        <f t="shared" si="27"/>
        <v>2</v>
      </c>
      <c r="X114" s="308">
        <f t="shared" si="28"/>
        <v>0</v>
      </c>
      <c r="Y114" s="79" t="str">
        <f t="shared" si="29"/>
        <v>CUMPLIDA</v>
      </c>
      <c r="AA114" s="546" t="s">
        <v>654</v>
      </c>
      <c r="AB114" s="846" t="str">
        <f t="shared" si="34"/>
        <v>CUMPLIDA</v>
      </c>
    </row>
    <row r="115" spans="1:28" ht="243" thickBot="1" x14ac:dyDescent="0.25">
      <c r="A115" s="277">
        <v>37</v>
      </c>
      <c r="B115" s="294">
        <v>2202001</v>
      </c>
      <c r="C115" s="279" t="s">
        <v>493</v>
      </c>
      <c r="D115" s="279" t="s">
        <v>494</v>
      </c>
      <c r="E115" s="279" t="s">
        <v>495</v>
      </c>
      <c r="F115" s="244" t="s">
        <v>1281</v>
      </c>
      <c r="G115" s="244" t="s">
        <v>1282</v>
      </c>
      <c r="H115" s="244" t="s">
        <v>1283</v>
      </c>
      <c r="I115" s="181" t="s">
        <v>449</v>
      </c>
      <c r="J115" s="181">
        <v>29</v>
      </c>
      <c r="K115" s="316">
        <v>40812</v>
      </c>
      <c r="L115" s="316">
        <v>41173</v>
      </c>
      <c r="M115" s="73">
        <f t="shared" si="30"/>
        <v>51.571428571428569</v>
      </c>
      <c r="N115" s="126" t="s">
        <v>440</v>
      </c>
      <c r="O115" s="284">
        <v>29</v>
      </c>
      <c r="P115" s="285">
        <f t="shared" si="23"/>
        <v>1</v>
      </c>
      <c r="Q115" s="73">
        <f t="shared" si="24"/>
        <v>51.571428571428569</v>
      </c>
      <c r="R115" s="73">
        <f t="shared" si="25"/>
        <v>51.571428571428569</v>
      </c>
      <c r="S115" s="73">
        <f t="shared" si="26"/>
        <v>51.571428571428569</v>
      </c>
      <c r="T115" s="286"/>
      <c r="U115" s="286"/>
      <c r="V115" s="1307" t="s">
        <v>1946</v>
      </c>
      <c r="W115" s="308">
        <f t="shared" si="27"/>
        <v>2</v>
      </c>
      <c r="X115" s="308">
        <f t="shared" si="28"/>
        <v>0</v>
      </c>
      <c r="Y115" s="79" t="str">
        <f t="shared" si="29"/>
        <v>CUMPLIDA</v>
      </c>
      <c r="AA115" s="546" t="s">
        <v>654</v>
      </c>
      <c r="AB115" s="846" t="str">
        <f t="shared" si="34"/>
        <v>CUMPLIDA</v>
      </c>
    </row>
    <row r="116" spans="1:28" ht="255.75" thickBot="1" x14ac:dyDescent="0.25">
      <c r="A116" s="277">
        <v>38</v>
      </c>
      <c r="B116" s="294">
        <v>1905001</v>
      </c>
      <c r="C116" s="279" t="s">
        <v>496</v>
      </c>
      <c r="D116" s="279" t="s">
        <v>497</v>
      </c>
      <c r="E116" s="279" t="s">
        <v>498</v>
      </c>
      <c r="F116" s="244" t="s">
        <v>1284</v>
      </c>
      <c r="G116" s="244" t="s">
        <v>499</v>
      </c>
      <c r="H116" s="244" t="s">
        <v>1285</v>
      </c>
      <c r="I116" s="181" t="s">
        <v>197</v>
      </c>
      <c r="J116" s="181">
        <v>6</v>
      </c>
      <c r="K116" s="316">
        <v>40812</v>
      </c>
      <c r="L116" s="316">
        <v>41029</v>
      </c>
      <c r="M116" s="73">
        <f t="shared" si="30"/>
        <v>31</v>
      </c>
      <c r="N116" s="126" t="s">
        <v>440</v>
      </c>
      <c r="O116" s="284">
        <v>6</v>
      </c>
      <c r="P116" s="285">
        <f t="shared" si="23"/>
        <v>1</v>
      </c>
      <c r="Q116" s="73">
        <f t="shared" si="24"/>
        <v>31</v>
      </c>
      <c r="R116" s="73">
        <f t="shared" si="25"/>
        <v>31</v>
      </c>
      <c r="S116" s="73">
        <f t="shared" si="26"/>
        <v>31</v>
      </c>
      <c r="T116" s="286"/>
      <c r="U116" s="286"/>
      <c r="V116" s="1312" t="s">
        <v>659</v>
      </c>
      <c r="W116" s="308">
        <f t="shared" si="27"/>
        <v>2</v>
      </c>
      <c r="X116" s="308">
        <f t="shared" si="28"/>
        <v>0</v>
      </c>
      <c r="Y116" s="79" t="str">
        <f t="shared" si="29"/>
        <v>CUMPLIDA</v>
      </c>
      <c r="AA116" s="546" t="s">
        <v>654</v>
      </c>
      <c r="AB116" s="846" t="str">
        <f t="shared" si="34"/>
        <v>CUMPLIDA</v>
      </c>
    </row>
    <row r="117" spans="1:28" ht="281.25" customHeight="1" thickBot="1" x14ac:dyDescent="0.25">
      <c r="A117" s="1120">
        <v>40</v>
      </c>
      <c r="B117" s="1108">
        <v>1102001</v>
      </c>
      <c r="C117" s="1066" t="s">
        <v>1057</v>
      </c>
      <c r="D117" s="1066" t="s">
        <v>1058</v>
      </c>
      <c r="E117" s="1066" t="s">
        <v>501</v>
      </c>
      <c r="F117" s="567" t="s">
        <v>1286</v>
      </c>
      <c r="G117" s="567" t="s">
        <v>1288</v>
      </c>
      <c r="H117" s="262" t="s">
        <v>502</v>
      </c>
      <c r="I117" s="147" t="s">
        <v>58</v>
      </c>
      <c r="J117" s="147">
        <v>1</v>
      </c>
      <c r="K117" s="318">
        <v>40812</v>
      </c>
      <c r="L117" s="318">
        <v>41177</v>
      </c>
      <c r="M117" s="50">
        <f>(+L117-K117)/7</f>
        <v>52.142857142857146</v>
      </c>
      <c r="N117" s="299" t="s">
        <v>503</v>
      </c>
      <c r="O117" s="114">
        <v>1</v>
      </c>
      <c r="P117" s="288">
        <f t="shared" si="23"/>
        <v>1</v>
      </c>
      <c r="Q117" s="50">
        <f t="shared" si="24"/>
        <v>52.142857142857146</v>
      </c>
      <c r="R117" s="50">
        <f t="shared" si="25"/>
        <v>52.142857142857146</v>
      </c>
      <c r="S117" s="50">
        <f t="shared" si="26"/>
        <v>52.142857142857146</v>
      </c>
      <c r="T117" s="289"/>
      <c r="U117" s="289"/>
      <c r="V117" s="1313" t="s">
        <v>2172</v>
      </c>
      <c r="W117" s="257">
        <f t="shared" si="27"/>
        <v>2</v>
      </c>
      <c r="X117" s="257">
        <f t="shared" si="28"/>
        <v>0</v>
      </c>
      <c r="Y117" s="266" t="str">
        <f t="shared" si="29"/>
        <v>CUMPLIDA</v>
      </c>
      <c r="AA117" s="547" t="s">
        <v>655</v>
      </c>
      <c r="AB117" s="1033" t="str">
        <f>IF(Y117&amp;Y118="CUMPLIDA","CUMPLIDA",IF(OR(Y117="VENCIDA",Y118="VENCIDA"),"VENCIDA",IF(W117+W118=4,"CUMPLIDA","EN TERMINO")))</f>
        <v>CUMPLIDA</v>
      </c>
    </row>
    <row r="118" spans="1:28" ht="281.25" customHeight="1" thickBot="1" x14ac:dyDescent="0.25">
      <c r="A118" s="1121"/>
      <c r="B118" s="1110"/>
      <c r="C118" s="1068"/>
      <c r="D118" s="1068"/>
      <c r="E118" s="1068"/>
      <c r="F118" s="559" t="s">
        <v>1287</v>
      </c>
      <c r="G118" s="559" t="s">
        <v>1289</v>
      </c>
      <c r="H118" s="341" t="s">
        <v>504</v>
      </c>
      <c r="I118" s="148" t="s">
        <v>165</v>
      </c>
      <c r="J118" s="148">
        <v>1</v>
      </c>
      <c r="K118" s="322">
        <v>40812</v>
      </c>
      <c r="L118" s="322">
        <v>41177</v>
      </c>
      <c r="M118" s="261">
        <f t="shared" ref="M118" si="35">(+L118-K118)/7</f>
        <v>52.142857142857146</v>
      </c>
      <c r="N118" s="301" t="s">
        <v>503</v>
      </c>
      <c r="O118" s="115">
        <v>1</v>
      </c>
      <c r="P118" s="302">
        <f t="shared" si="23"/>
        <v>1</v>
      </c>
      <c r="Q118" s="261">
        <f t="shared" si="24"/>
        <v>52.142857142857146</v>
      </c>
      <c r="R118" s="261">
        <f t="shared" si="25"/>
        <v>52.142857142857146</v>
      </c>
      <c r="S118" s="261">
        <f t="shared" si="26"/>
        <v>52.142857142857146</v>
      </c>
      <c r="T118" s="303"/>
      <c r="U118" s="303"/>
      <c r="V118" s="1314" t="s">
        <v>1290</v>
      </c>
      <c r="W118" s="259">
        <f t="shared" si="27"/>
        <v>2</v>
      </c>
      <c r="X118" s="259">
        <f t="shared" si="28"/>
        <v>0</v>
      </c>
      <c r="Y118" s="268" t="str">
        <f t="shared" si="29"/>
        <v>CUMPLIDA</v>
      </c>
      <c r="AA118" s="547" t="s">
        <v>655</v>
      </c>
      <c r="AB118" s="1034"/>
    </row>
    <row r="119" spans="1:28" ht="78" customHeight="1" thickBot="1" x14ac:dyDescent="0.25">
      <c r="A119" s="1120">
        <v>43</v>
      </c>
      <c r="B119" s="1108">
        <v>1701008</v>
      </c>
      <c r="C119" s="1066" t="s">
        <v>506</v>
      </c>
      <c r="D119" s="1066" t="s">
        <v>507</v>
      </c>
      <c r="E119" s="1066" t="s">
        <v>508</v>
      </c>
      <c r="F119" s="1134" t="s">
        <v>505</v>
      </c>
      <c r="G119" s="1134" t="s">
        <v>509</v>
      </c>
      <c r="H119" s="324" t="s">
        <v>510</v>
      </c>
      <c r="I119" s="325" t="s">
        <v>92</v>
      </c>
      <c r="J119" s="325">
        <v>1</v>
      </c>
      <c r="K119" s="326">
        <v>40787</v>
      </c>
      <c r="L119" s="326">
        <v>40816</v>
      </c>
      <c r="M119" s="50">
        <f t="shared" ref="M119:M122" si="36">(+L119-K119)/7</f>
        <v>4.1428571428571432</v>
      </c>
      <c r="N119" s="1174" t="s">
        <v>407</v>
      </c>
      <c r="O119" s="114">
        <v>1</v>
      </c>
      <c r="P119" s="288">
        <f t="shared" ref="P119:P134" si="37">IF(O119/J119&gt;1,1,+O119/J119)</f>
        <v>1</v>
      </c>
      <c r="Q119" s="50">
        <f t="shared" ref="Q119:Q134" si="38">+M119*P119</f>
        <v>4.1428571428571432</v>
      </c>
      <c r="R119" s="50">
        <f t="shared" ref="R119:R134" si="39">IF(L119&lt;=$T$8,Q119,0)</f>
        <v>4.1428571428571432</v>
      </c>
      <c r="S119" s="50">
        <f t="shared" ref="S119:S134" si="40">IF($T$8&gt;=L119,M119,0)</f>
        <v>4.1428571428571432</v>
      </c>
      <c r="T119" s="289"/>
      <c r="U119" s="289"/>
      <c r="V119" s="1308" t="s">
        <v>589</v>
      </c>
      <c r="W119" s="257">
        <f t="shared" ref="W119:W134" si="41">IF(P119=100%,2,0)</f>
        <v>2</v>
      </c>
      <c r="X119" s="257">
        <f t="shared" ref="X119:X134" si="42">IF(L119&lt;$Z$3,0,1)</f>
        <v>0</v>
      </c>
      <c r="Y119" s="266" t="str">
        <f t="shared" ref="Y119:Y134" si="43">IF(W119+X119&gt;1,"CUMPLIDA",IF(X119=1,"EN TERMINO","VENCIDA"))</f>
        <v>CUMPLIDA</v>
      </c>
      <c r="AA119" s="547" t="s">
        <v>652</v>
      </c>
      <c r="AB119" s="1033" t="str">
        <f>IF(Y119&amp;Y120&amp;Y121&amp;Y122="CUMPLIDA","CUMPLIDA",IF(OR(Y119="VENCIDA",Y120="VENCIDA",Y121="VENCIDA",Y122="VENCIDA"),"VENCIDA",IF(W119+W120+W121+W122=8,"CUMPLIDA","EN TERMINO")))</f>
        <v>CUMPLIDA</v>
      </c>
    </row>
    <row r="120" spans="1:28" ht="81.75" customHeight="1" thickBot="1" x14ac:dyDescent="0.25">
      <c r="A120" s="1160"/>
      <c r="B120" s="1109"/>
      <c r="C120" s="1111"/>
      <c r="D120" s="1111"/>
      <c r="E120" s="1111"/>
      <c r="F120" s="1136"/>
      <c r="G120" s="1136"/>
      <c r="H120" s="327" t="s">
        <v>511</v>
      </c>
      <c r="I120" s="315" t="s">
        <v>92</v>
      </c>
      <c r="J120" s="315">
        <v>1</v>
      </c>
      <c r="K120" s="328">
        <v>40817</v>
      </c>
      <c r="L120" s="328">
        <v>40847</v>
      </c>
      <c r="M120" s="260">
        <f t="shared" si="36"/>
        <v>4.2857142857142856</v>
      </c>
      <c r="N120" s="1175"/>
      <c r="O120" s="290">
        <v>1</v>
      </c>
      <c r="P120" s="291">
        <f t="shared" si="37"/>
        <v>1</v>
      </c>
      <c r="Q120" s="260">
        <f t="shared" si="38"/>
        <v>4.2857142857142856</v>
      </c>
      <c r="R120" s="260">
        <f t="shared" si="39"/>
        <v>4.2857142857142856</v>
      </c>
      <c r="S120" s="260">
        <f t="shared" si="40"/>
        <v>4.2857142857142856</v>
      </c>
      <c r="T120" s="292"/>
      <c r="U120" s="292"/>
      <c r="V120" s="1301" t="s">
        <v>590</v>
      </c>
      <c r="W120" s="258">
        <f t="shared" si="41"/>
        <v>2</v>
      </c>
      <c r="X120" s="258">
        <f t="shared" si="42"/>
        <v>0</v>
      </c>
      <c r="Y120" s="267" t="str">
        <f t="shared" si="43"/>
        <v>CUMPLIDA</v>
      </c>
      <c r="AA120" s="547" t="s">
        <v>652</v>
      </c>
      <c r="AB120" s="1052"/>
    </row>
    <row r="121" spans="1:28" ht="61.5" customHeight="1" thickBot="1" x14ac:dyDescent="0.25">
      <c r="A121" s="1160"/>
      <c r="B121" s="1109"/>
      <c r="C121" s="1111"/>
      <c r="D121" s="1111"/>
      <c r="E121" s="1111"/>
      <c r="F121" s="1136"/>
      <c r="G121" s="1136"/>
      <c r="H121" s="327" t="s">
        <v>512</v>
      </c>
      <c r="I121" s="315" t="s">
        <v>513</v>
      </c>
      <c r="J121" s="315">
        <v>1</v>
      </c>
      <c r="K121" s="328">
        <v>40817</v>
      </c>
      <c r="L121" s="328">
        <v>40908</v>
      </c>
      <c r="M121" s="260">
        <f>(+L121-K121)/7</f>
        <v>13</v>
      </c>
      <c r="N121" s="1175"/>
      <c r="O121" s="290">
        <v>1</v>
      </c>
      <c r="P121" s="291">
        <f t="shared" si="37"/>
        <v>1</v>
      </c>
      <c r="Q121" s="260">
        <f t="shared" si="38"/>
        <v>13</v>
      </c>
      <c r="R121" s="260">
        <f t="shared" si="39"/>
        <v>13</v>
      </c>
      <c r="S121" s="260">
        <f t="shared" si="40"/>
        <v>13</v>
      </c>
      <c r="T121" s="292"/>
      <c r="U121" s="292"/>
      <c r="V121" s="1301" t="s">
        <v>591</v>
      </c>
      <c r="W121" s="258">
        <f t="shared" si="41"/>
        <v>2</v>
      </c>
      <c r="X121" s="258">
        <f t="shared" si="42"/>
        <v>0</v>
      </c>
      <c r="Y121" s="267" t="str">
        <f t="shared" si="43"/>
        <v>CUMPLIDA</v>
      </c>
      <c r="AA121" s="547" t="s">
        <v>652</v>
      </c>
      <c r="AB121" s="1052"/>
    </row>
    <row r="122" spans="1:28" ht="225.75" thickBot="1" x14ac:dyDescent="0.25">
      <c r="A122" s="1121"/>
      <c r="B122" s="1110"/>
      <c r="C122" s="1068"/>
      <c r="D122" s="1068"/>
      <c r="E122" s="1068"/>
      <c r="F122" s="1135"/>
      <c r="G122" s="1135"/>
      <c r="H122" s="566" t="s">
        <v>1291</v>
      </c>
      <c r="I122" s="329" t="s">
        <v>514</v>
      </c>
      <c r="J122" s="329">
        <v>1</v>
      </c>
      <c r="K122" s="330">
        <v>40909</v>
      </c>
      <c r="L122" s="330">
        <v>41090</v>
      </c>
      <c r="M122" s="261">
        <f t="shared" si="36"/>
        <v>25.857142857142858</v>
      </c>
      <c r="N122" s="1176"/>
      <c r="O122" s="115">
        <v>1</v>
      </c>
      <c r="P122" s="302">
        <f t="shared" si="37"/>
        <v>1</v>
      </c>
      <c r="Q122" s="261">
        <f t="shared" si="38"/>
        <v>25.857142857142858</v>
      </c>
      <c r="R122" s="261">
        <f t="shared" si="39"/>
        <v>25.857142857142858</v>
      </c>
      <c r="S122" s="261">
        <f t="shared" si="40"/>
        <v>25.857142857142858</v>
      </c>
      <c r="T122" s="303"/>
      <c r="U122" s="303"/>
      <c r="V122" s="1309" t="s">
        <v>2173</v>
      </c>
      <c r="W122" s="259">
        <f t="shared" si="41"/>
        <v>2</v>
      </c>
      <c r="X122" s="259">
        <f t="shared" si="42"/>
        <v>0</v>
      </c>
      <c r="Y122" s="268" t="str">
        <f t="shared" si="43"/>
        <v>CUMPLIDA</v>
      </c>
      <c r="AA122" s="547" t="s">
        <v>652</v>
      </c>
      <c r="AB122" s="1034"/>
    </row>
    <row r="123" spans="1:28" ht="254.25" customHeight="1" thickBot="1" x14ac:dyDescent="0.25">
      <c r="A123" s="1120">
        <v>47</v>
      </c>
      <c r="B123" s="1108">
        <v>1701007</v>
      </c>
      <c r="C123" s="1066" t="s">
        <v>516</v>
      </c>
      <c r="D123" s="1066" t="s">
        <v>1059</v>
      </c>
      <c r="E123" s="1066" t="s">
        <v>517</v>
      </c>
      <c r="F123" s="1134" t="s">
        <v>1292</v>
      </c>
      <c r="G123" s="1134" t="s">
        <v>1294</v>
      </c>
      <c r="H123" s="561" t="s">
        <v>1295</v>
      </c>
      <c r="I123" s="325" t="s">
        <v>58</v>
      </c>
      <c r="J123" s="332">
        <v>1</v>
      </c>
      <c r="K123" s="326">
        <v>40787</v>
      </c>
      <c r="L123" s="326">
        <v>40908</v>
      </c>
      <c r="M123" s="50">
        <f>(+L123-K123)/7</f>
        <v>17.285714285714285</v>
      </c>
      <c r="N123" s="1174" t="s">
        <v>407</v>
      </c>
      <c r="O123" s="376">
        <v>1</v>
      </c>
      <c r="P123" s="288">
        <f t="shared" si="37"/>
        <v>1</v>
      </c>
      <c r="Q123" s="50">
        <f t="shared" si="38"/>
        <v>17.285714285714285</v>
      </c>
      <c r="R123" s="50">
        <f t="shared" si="39"/>
        <v>17.285714285714285</v>
      </c>
      <c r="S123" s="50">
        <f t="shared" si="40"/>
        <v>17.285714285714285</v>
      </c>
      <c r="T123" s="289"/>
      <c r="U123" s="289"/>
      <c r="V123" s="1308" t="s">
        <v>1060</v>
      </c>
      <c r="W123" s="257">
        <f t="shared" si="41"/>
        <v>2</v>
      </c>
      <c r="X123" s="257">
        <f t="shared" si="42"/>
        <v>0</v>
      </c>
      <c r="Y123" s="266" t="str">
        <f t="shared" si="43"/>
        <v>CUMPLIDA</v>
      </c>
      <c r="AA123" s="547" t="s">
        <v>652</v>
      </c>
      <c r="AB123" s="1033" t="str">
        <f>IF(Y123&amp;Y124="CUMPLIDA","CUMPLIDA",IF(OR(Y123="VENCIDA",Y124="VENCIDA"),"VENCIDA",IF(W123+W124=4,"CUMPLIDA","EN TERMINO")))</f>
        <v>CUMPLIDA</v>
      </c>
    </row>
    <row r="124" spans="1:28" ht="162" customHeight="1" thickBot="1" x14ac:dyDescent="0.25">
      <c r="A124" s="1121"/>
      <c r="B124" s="1110"/>
      <c r="C124" s="1068"/>
      <c r="D124" s="1068"/>
      <c r="E124" s="1068"/>
      <c r="F124" s="1135"/>
      <c r="G124" s="1135"/>
      <c r="H124" s="566" t="s">
        <v>1293</v>
      </c>
      <c r="I124" s="329" t="s">
        <v>515</v>
      </c>
      <c r="J124" s="329">
        <v>1</v>
      </c>
      <c r="K124" s="331">
        <v>40817</v>
      </c>
      <c r="L124" s="330">
        <v>40908</v>
      </c>
      <c r="M124" s="261">
        <f>(+L124-K124)/7</f>
        <v>13</v>
      </c>
      <c r="N124" s="1176"/>
      <c r="O124" s="374">
        <v>1</v>
      </c>
      <c r="P124" s="302">
        <f t="shared" si="37"/>
        <v>1</v>
      </c>
      <c r="Q124" s="261">
        <f t="shared" si="38"/>
        <v>13</v>
      </c>
      <c r="R124" s="261">
        <f t="shared" si="39"/>
        <v>13</v>
      </c>
      <c r="S124" s="261">
        <f t="shared" si="40"/>
        <v>13</v>
      </c>
      <c r="T124" s="303"/>
      <c r="U124" s="303"/>
      <c r="V124" s="1309" t="s">
        <v>644</v>
      </c>
      <c r="W124" s="259">
        <f t="shared" si="41"/>
        <v>2</v>
      </c>
      <c r="X124" s="259">
        <f t="shared" si="42"/>
        <v>0</v>
      </c>
      <c r="Y124" s="268" t="str">
        <f t="shared" si="43"/>
        <v>CUMPLIDA</v>
      </c>
      <c r="AA124" s="547" t="s">
        <v>652</v>
      </c>
      <c r="AB124" s="1034"/>
    </row>
    <row r="125" spans="1:28" ht="243" thickBot="1" x14ac:dyDescent="0.25">
      <c r="A125" s="277">
        <v>49</v>
      </c>
      <c r="B125" s="294">
        <v>1901001</v>
      </c>
      <c r="C125" s="279" t="s">
        <v>518</v>
      </c>
      <c r="D125" s="295" t="s">
        <v>519</v>
      </c>
      <c r="E125" s="279" t="s">
        <v>520</v>
      </c>
      <c r="F125" s="116" t="s">
        <v>521</v>
      </c>
      <c r="G125" s="116" t="s">
        <v>522</v>
      </c>
      <c r="H125" s="116" t="s">
        <v>1296</v>
      </c>
      <c r="I125" s="117" t="s">
        <v>523</v>
      </c>
      <c r="J125" s="117">
        <v>1</v>
      </c>
      <c r="K125" s="333">
        <v>40848</v>
      </c>
      <c r="L125" s="333">
        <v>40967</v>
      </c>
      <c r="M125" s="73">
        <f t="shared" ref="M125:M127" si="44">(+L125-K125)/7</f>
        <v>17</v>
      </c>
      <c r="N125" s="126" t="s">
        <v>524</v>
      </c>
      <c r="O125" s="284">
        <v>1</v>
      </c>
      <c r="P125" s="285">
        <f t="shared" si="37"/>
        <v>1</v>
      </c>
      <c r="Q125" s="73">
        <f t="shared" si="38"/>
        <v>17</v>
      </c>
      <c r="R125" s="73">
        <f t="shared" si="39"/>
        <v>17</v>
      </c>
      <c r="S125" s="73">
        <f t="shared" si="40"/>
        <v>17</v>
      </c>
      <c r="T125" s="286"/>
      <c r="U125" s="286"/>
      <c r="V125" s="1307" t="s">
        <v>662</v>
      </c>
      <c r="W125" s="308">
        <f t="shared" si="41"/>
        <v>2</v>
      </c>
      <c r="X125" s="308">
        <f t="shared" si="42"/>
        <v>0</v>
      </c>
      <c r="Y125" s="79" t="str">
        <f t="shared" si="43"/>
        <v>CUMPLIDA</v>
      </c>
      <c r="AA125" s="546" t="s">
        <v>651</v>
      </c>
      <c r="AB125" s="846" t="str">
        <f t="shared" ref="AB125:AB136" si="45">IF(Y125="CUMPLIDA","CUMPLIDA",IF(Y125="EN TERMINO","EN TERMINO","VENCIDA"))</f>
        <v>CUMPLIDA</v>
      </c>
    </row>
    <row r="126" spans="1:28" ht="179.25" thickBot="1" x14ac:dyDescent="0.25">
      <c r="A126" s="277">
        <v>51</v>
      </c>
      <c r="B126" s="294">
        <v>1902001</v>
      </c>
      <c r="C126" s="279" t="s">
        <v>525</v>
      </c>
      <c r="D126" s="279" t="s">
        <v>526</v>
      </c>
      <c r="E126" s="279" t="s">
        <v>527</v>
      </c>
      <c r="F126" s="116" t="s">
        <v>1298</v>
      </c>
      <c r="G126" s="116" t="s">
        <v>1061</v>
      </c>
      <c r="H126" s="116" t="s">
        <v>1299</v>
      </c>
      <c r="I126" s="117" t="s">
        <v>1300</v>
      </c>
      <c r="J126" s="117">
        <v>1</v>
      </c>
      <c r="K126" s="333">
        <v>40928</v>
      </c>
      <c r="L126" s="333">
        <v>41121</v>
      </c>
      <c r="M126" s="73">
        <f t="shared" si="44"/>
        <v>27.571428571428573</v>
      </c>
      <c r="N126" s="126" t="s">
        <v>528</v>
      </c>
      <c r="O126" s="284">
        <v>1</v>
      </c>
      <c r="P126" s="285">
        <f t="shared" si="37"/>
        <v>1</v>
      </c>
      <c r="Q126" s="73">
        <f t="shared" si="38"/>
        <v>27.571428571428573</v>
      </c>
      <c r="R126" s="73">
        <f t="shared" si="39"/>
        <v>27.571428571428573</v>
      </c>
      <c r="S126" s="73">
        <f t="shared" si="40"/>
        <v>27.571428571428573</v>
      </c>
      <c r="T126" s="286"/>
      <c r="U126" s="286"/>
      <c r="V126" s="1307" t="s">
        <v>1025</v>
      </c>
      <c r="W126" s="308">
        <f t="shared" si="41"/>
        <v>2</v>
      </c>
      <c r="X126" s="308">
        <f t="shared" si="42"/>
        <v>0</v>
      </c>
      <c r="Y126" s="79" t="str">
        <f t="shared" si="43"/>
        <v>CUMPLIDA</v>
      </c>
      <c r="AA126" s="546" t="s">
        <v>651</v>
      </c>
      <c r="AB126" s="846" t="str">
        <f t="shared" si="45"/>
        <v>CUMPLIDA</v>
      </c>
    </row>
    <row r="127" spans="1:28" ht="204.75" thickBot="1" x14ac:dyDescent="0.25">
      <c r="A127" s="277">
        <v>52</v>
      </c>
      <c r="B127" s="294">
        <v>1903001</v>
      </c>
      <c r="C127" s="279" t="s">
        <v>529</v>
      </c>
      <c r="D127" s="279" t="s">
        <v>526</v>
      </c>
      <c r="E127" s="279" t="s">
        <v>530</v>
      </c>
      <c r="F127" s="116" t="s">
        <v>531</v>
      </c>
      <c r="G127" s="116" t="s">
        <v>532</v>
      </c>
      <c r="H127" s="116" t="s">
        <v>1301</v>
      </c>
      <c r="I127" s="116" t="s">
        <v>1302</v>
      </c>
      <c r="J127" s="117">
        <v>3</v>
      </c>
      <c r="K127" s="333">
        <v>40801</v>
      </c>
      <c r="L127" s="333">
        <v>40998</v>
      </c>
      <c r="M127" s="73">
        <f t="shared" si="44"/>
        <v>28.142857142857142</v>
      </c>
      <c r="N127" s="126" t="s">
        <v>466</v>
      </c>
      <c r="O127" s="284">
        <v>3</v>
      </c>
      <c r="P127" s="285">
        <f t="shared" si="37"/>
        <v>1</v>
      </c>
      <c r="Q127" s="73">
        <f t="shared" si="38"/>
        <v>28.142857142857142</v>
      </c>
      <c r="R127" s="73">
        <f t="shared" si="39"/>
        <v>28.142857142857142</v>
      </c>
      <c r="S127" s="73">
        <f t="shared" si="40"/>
        <v>28.142857142857142</v>
      </c>
      <c r="T127" s="286"/>
      <c r="U127" s="286"/>
      <c r="V127" s="1307" t="s">
        <v>661</v>
      </c>
      <c r="W127" s="308">
        <f t="shared" si="41"/>
        <v>2</v>
      </c>
      <c r="X127" s="308">
        <f t="shared" si="42"/>
        <v>0</v>
      </c>
      <c r="Y127" s="79" t="str">
        <f t="shared" si="43"/>
        <v>CUMPLIDA</v>
      </c>
      <c r="AA127" s="546" t="s">
        <v>655</v>
      </c>
      <c r="AB127" s="846" t="str">
        <f t="shared" si="45"/>
        <v>CUMPLIDA</v>
      </c>
    </row>
    <row r="128" spans="1:28" ht="192" thickBot="1" x14ac:dyDescent="0.25">
      <c r="A128" s="277">
        <v>53</v>
      </c>
      <c r="B128" s="294">
        <v>1903001</v>
      </c>
      <c r="C128" s="279" t="s">
        <v>533</v>
      </c>
      <c r="D128" s="279" t="s">
        <v>534</v>
      </c>
      <c r="E128" s="279" t="s">
        <v>535</v>
      </c>
      <c r="F128" s="296" t="s">
        <v>1303</v>
      </c>
      <c r="G128" s="296" t="s">
        <v>536</v>
      </c>
      <c r="H128" s="296" t="s">
        <v>1304</v>
      </c>
      <c r="I128" s="296" t="s">
        <v>537</v>
      </c>
      <c r="J128" s="117">
        <v>1</v>
      </c>
      <c r="K128" s="123">
        <v>40725</v>
      </c>
      <c r="L128" s="123">
        <v>41274</v>
      </c>
      <c r="M128" s="73">
        <f>(+L128-K128)/7</f>
        <v>78.428571428571431</v>
      </c>
      <c r="N128" s="297" t="s">
        <v>538</v>
      </c>
      <c r="O128" s="284">
        <v>1</v>
      </c>
      <c r="P128" s="285">
        <f t="shared" si="37"/>
        <v>1</v>
      </c>
      <c r="Q128" s="73">
        <f t="shared" si="38"/>
        <v>78.428571428571431</v>
      </c>
      <c r="R128" s="73">
        <f t="shared" si="39"/>
        <v>78.428571428571431</v>
      </c>
      <c r="S128" s="73">
        <f t="shared" si="40"/>
        <v>78.428571428571431</v>
      </c>
      <c r="T128" s="286"/>
      <c r="U128" s="286"/>
      <c r="V128" s="1307" t="s">
        <v>1297</v>
      </c>
      <c r="W128" s="308">
        <f t="shared" si="41"/>
        <v>2</v>
      </c>
      <c r="X128" s="308">
        <f t="shared" si="42"/>
        <v>0</v>
      </c>
      <c r="Y128" s="79" t="str">
        <f t="shared" si="43"/>
        <v>CUMPLIDA</v>
      </c>
      <c r="AA128" s="546" t="s">
        <v>651</v>
      </c>
      <c r="AB128" s="846" t="str">
        <f t="shared" si="45"/>
        <v>CUMPLIDA</v>
      </c>
    </row>
    <row r="129" spans="1:28" ht="408.75" thickBot="1" x14ac:dyDescent="0.25">
      <c r="A129" s="277">
        <v>59</v>
      </c>
      <c r="B129" s="294">
        <v>1906002</v>
      </c>
      <c r="C129" s="279" t="s">
        <v>1062</v>
      </c>
      <c r="D129" s="279" t="s">
        <v>539</v>
      </c>
      <c r="E129" s="279" t="s">
        <v>540</v>
      </c>
      <c r="F129" s="70" t="s">
        <v>1305</v>
      </c>
      <c r="G129" s="70" t="s">
        <v>541</v>
      </c>
      <c r="H129" s="70" t="s">
        <v>542</v>
      </c>
      <c r="I129" s="296" t="s">
        <v>1063</v>
      </c>
      <c r="J129" s="117">
        <v>4</v>
      </c>
      <c r="K129" s="72">
        <v>40801</v>
      </c>
      <c r="L129" s="72">
        <v>41167</v>
      </c>
      <c r="M129" s="76">
        <f t="shared" ref="M129:M138" si="46">(+L129-K129)/7</f>
        <v>52.285714285714285</v>
      </c>
      <c r="N129" s="126" t="s">
        <v>167</v>
      </c>
      <c r="O129" s="284">
        <v>4</v>
      </c>
      <c r="P129" s="285">
        <f t="shared" si="37"/>
        <v>1</v>
      </c>
      <c r="Q129" s="73">
        <f t="shared" si="38"/>
        <v>52.285714285714285</v>
      </c>
      <c r="R129" s="73">
        <f t="shared" si="39"/>
        <v>52.285714285714285</v>
      </c>
      <c r="S129" s="73">
        <f t="shared" si="40"/>
        <v>52.285714285714285</v>
      </c>
      <c r="T129" s="286"/>
      <c r="U129" s="286"/>
      <c r="V129" s="1303" t="s">
        <v>2174</v>
      </c>
      <c r="W129" s="308">
        <f t="shared" si="41"/>
        <v>2</v>
      </c>
      <c r="X129" s="308">
        <f t="shared" si="42"/>
        <v>0</v>
      </c>
      <c r="Y129" s="79" t="str">
        <f t="shared" si="43"/>
        <v>CUMPLIDA</v>
      </c>
      <c r="AA129" s="546" t="s">
        <v>651</v>
      </c>
      <c r="AB129" s="846" t="str">
        <f t="shared" si="45"/>
        <v>CUMPLIDA</v>
      </c>
    </row>
    <row r="130" spans="1:28" ht="153.75" thickBot="1" x14ac:dyDescent="0.25">
      <c r="A130" s="277">
        <v>60</v>
      </c>
      <c r="B130" s="294">
        <v>1904001</v>
      </c>
      <c r="C130" s="279" t="s">
        <v>543</v>
      </c>
      <c r="D130" s="279" t="s">
        <v>544</v>
      </c>
      <c r="E130" s="279" t="s">
        <v>545</v>
      </c>
      <c r="F130" s="244" t="s">
        <v>1306</v>
      </c>
      <c r="G130" s="244" t="s">
        <v>1307</v>
      </c>
      <c r="H130" s="244" t="s">
        <v>1308</v>
      </c>
      <c r="I130" s="181" t="s">
        <v>1309</v>
      </c>
      <c r="J130" s="344">
        <v>4</v>
      </c>
      <c r="K130" s="316">
        <v>40812</v>
      </c>
      <c r="L130" s="316">
        <v>41173</v>
      </c>
      <c r="M130" s="73">
        <f t="shared" si="46"/>
        <v>51.571428571428569</v>
      </c>
      <c r="N130" s="126" t="s">
        <v>440</v>
      </c>
      <c r="O130" s="284">
        <v>4</v>
      </c>
      <c r="P130" s="285">
        <f t="shared" si="37"/>
        <v>1</v>
      </c>
      <c r="Q130" s="73">
        <f t="shared" si="38"/>
        <v>51.571428571428569</v>
      </c>
      <c r="R130" s="73">
        <f t="shared" si="39"/>
        <v>51.571428571428569</v>
      </c>
      <c r="S130" s="73">
        <f t="shared" si="40"/>
        <v>51.571428571428569</v>
      </c>
      <c r="T130" s="286"/>
      <c r="U130" s="286"/>
      <c r="V130" s="1303" t="s">
        <v>2175</v>
      </c>
      <c r="W130" s="308">
        <f t="shared" si="41"/>
        <v>2</v>
      </c>
      <c r="X130" s="308">
        <f t="shared" si="42"/>
        <v>0</v>
      </c>
      <c r="Y130" s="79" t="str">
        <f t="shared" si="43"/>
        <v>CUMPLIDA</v>
      </c>
      <c r="AA130" s="546" t="s">
        <v>654</v>
      </c>
      <c r="AB130" s="846" t="str">
        <f t="shared" si="45"/>
        <v>CUMPLIDA</v>
      </c>
    </row>
    <row r="131" spans="1:28" ht="306.75" thickBot="1" x14ac:dyDescent="0.25">
      <c r="A131" s="277">
        <v>63</v>
      </c>
      <c r="B131" s="294">
        <v>1406001</v>
      </c>
      <c r="C131" s="279" t="s">
        <v>1065</v>
      </c>
      <c r="D131" s="279" t="s">
        <v>1066</v>
      </c>
      <c r="E131" s="279" t="s">
        <v>1067</v>
      </c>
      <c r="F131" s="116" t="s">
        <v>426</v>
      </c>
      <c r="G131" s="116" t="s">
        <v>426</v>
      </c>
      <c r="H131" s="116" t="s">
        <v>426</v>
      </c>
      <c r="I131" s="116" t="s">
        <v>426</v>
      </c>
      <c r="J131" s="117">
        <v>1</v>
      </c>
      <c r="K131" s="123">
        <v>40909</v>
      </c>
      <c r="L131" s="123">
        <v>41274</v>
      </c>
      <c r="M131" s="73">
        <f t="shared" si="46"/>
        <v>52.142857142857146</v>
      </c>
      <c r="N131" s="297"/>
      <c r="O131" s="284">
        <v>1</v>
      </c>
      <c r="P131" s="285">
        <f t="shared" si="37"/>
        <v>1</v>
      </c>
      <c r="Q131" s="73">
        <f t="shared" si="38"/>
        <v>52.142857142857146</v>
      </c>
      <c r="R131" s="73">
        <f t="shared" si="39"/>
        <v>52.142857142857146</v>
      </c>
      <c r="S131" s="73">
        <f t="shared" si="40"/>
        <v>52.142857142857146</v>
      </c>
      <c r="T131" s="286"/>
      <c r="U131" s="286"/>
      <c r="V131" s="1302"/>
      <c r="W131" s="308">
        <f t="shared" si="41"/>
        <v>2</v>
      </c>
      <c r="X131" s="308">
        <f t="shared" si="42"/>
        <v>0</v>
      </c>
      <c r="Y131" s="79" t="str">
        <f t="shared" si="43"/>
        <v>CUMPLIDA</v>
      </c>
      <c r="AA131" s="546" t="s">
        <v>653</v>
      </c>
      <c r="AB131" s="846" t="str">
        <f t="shared" si="45"/>
        <v>CUMPLIDA</v>
      </c>
    </row>
    <row r="132" spans="1:28" ht="409.6" thickBot="1" x14ac:dyDescent="0.25">
      <c r="A132" s="277">
        <v>65</v>
      </c>
      <c r="B132" s="294">
        <v>1402014</v>
      </c>
      <c r="C132" s="279" t="s">
        <v>547</v>
      </c>
      <c r="D132" s="279" t="s">
        <v>548</v>
      </c>
      <c r="E132" s="279" t="s">
        <v>549</v>
      </c>
      <c r="F132" s="244" t="s">
        <v>1310</v>
      </c>
      <c r="G132" s="116"/>
      <c r="H132" s="116"/>
      <c r="I132" s="117"/>
      <c r="J132" s="117">
        <v>1</v>
      </c>
      <c r="K132" s="123"/>
      <c r="L132" s="123"/>
      <c r="M132" s="73">
        <f t="shared" si="46"/>
        <v>0</v>
      </c>
      <c r="N132" s="297" t="s">
        <v>139</v>
      </c>
      <c r="O132" s="284">
        <v>1</v>
      </c>
      <c r="P132" s="285">
        <f t="shared" si="37"/>
        <v>1</v>
      </c>
      <c r="Q132" s="73">
        <f t="shared" si="38"/>
        <v>0</v>
      </c>
      <c r="R132" s="73">
        <f t="shared" si="39"/>
        <v>0</v>
      </c>
      <c r="S132" s="73">
        <f t="shared" si="40"/>
        <v>0</v>
      </c>
      <c r="T132" s="286"/>
      <c r="U132" s="286"/>
      <c r="V132" s="1302"/>
      <c r="W132" s="308">
        <f t="shared" si="41"/>
        <v>2</v>
      </c>
      <c r="X132" s="308">
        <f t="shared" si="42"/>
        <v>0</v>
      </c>
      <c r="Y132" s="79" t="str">
        <f t="shared" si="43"/>
        <v>CUMPLIDA</v>
      </c>
      <c r="AA132" s="546" t="s">
        <v>654</v>
      </c>
      <c r="AB132" s="846" t="str">
        <f t="shared" si="45"/>
        <v>CUMPLIDA</v>
      </c>
    </row>
    <row r="133" spans="1:28" ht="128.25" thickBot="1" x14ac:dyDescent="0.25">
      <c r="A133" s="277">
        <v>77</v>
      </c>
      <c r="B133" s="294">
        <v>1801100</v>
      </c>
      <c r="C133" s="279" t="s">
        <v>551</v>
      </c>
      <c r="D133" s="279" t="s">
        <v>552</v>
      </c>
      <c r="E133" s="279" t="s">
        <v>553</v>
      </c>
      <c r="F133" s="109" t="s">
        <v>554</v>
      </c>
      <c r="G133" s="109" t="s">
        <v>1311</v>
      </c>
      <c r="H133" s="86" t="s">
        <v>1312</v>
      </c>
      <c r="I133" s="109" t="s">
        <v>555</v>
      </c>
      <c r="J133" s="334">
        <v>1</v>
      </c>
      <c r="K133" s="335">
        <v>40787</v>
      </c>
      <c r="L133" s="335">
        <v>41151</v>
      </c>
      <c r="M133" s="73">
        <f t="shared" si="46"/>
        <v>52</v>
      </c>
      <c r="N133" s="126" t="s">
        <v>436</v>
      </c>
      <c r="O133" s="582">
        <v>1</v>
      </c>
      <c r="P133" s="285">
        <f t="shared" si="37"/>
        <v>1</v>
      </c>
      <c r="Q133" s="73">
        <f t="shared" si="38"/>
        <v>52</v>
      </c>
      <c r="R133" s="73">
        <f t="shared" ref="R133" si="47">IF(L133&lt;=$T$8,Q133,0)</f>
        <v>52</v>
      </c>
      <c r="S133" s="73">
        <f t="shared" ref="S133" si="48">IF($T$8&gt;=L133,M133,0)</f>
        <v>52</v>
      </c>
      <c r="T133" s="286"/>
      <c r="U133" s="286"/>
      <c r="V133" s="1315" t="s">
        <v>2216</v>
      </c>
      <c r="W133" s="308">
        <f t="shared" si="41"/>
        <v>2</v>
      </c>
      <c r="X133" s="308">
        <f t="shared" si="42"/>
        <v>0</v>
      </c>
      <c r="Y133" s="79" t="str">
        <f t="shared" si="43"/>
        <v>CUMPLIDA</v>
      </c>
      <c r="AA133" s="546" t="s">
        <v>652</v>
      </c>
      <c r="AB133" s="846" t="str">
        <f t="shared" si="45"/>
        <v>CUMPLIDA</v>
      </c>
    </row>
    <row r="134" spans="1:28" ht="82.5" customHeight="1" thickBot="1" x14ac:dyDescent="0.25">
      <c r="A134" s="586">
        <v>78</v>
      </c>
      <c r="B134" s="583">
        <v>1701007</v>
      </c>
      <c r="C134" s="584" t="s">
        <v>556</v>
      </c>
      <c r="D134" s="584" t="s">
        <v>557</v>
      </c>
      <c r="E134" s="584" t="s">
        <v>558</v>
      </c>
      <c r="F134" s="589" t="s">
        <v>1313</v>
      </c>
      <c r="G134" s="589" t="s">
        <v>1314</v>
      </c>
      <c r="H134" s="557" t="s">
        <v>1315</v>
      </c>
      <c r="I134" s="349" t="s">
        <v>28</v>
      </c>
      <c r="J134" s="125">
        <v>1</v>
      </c>
      <c r="K134" s="339">
        <v>41091</v>
      </c>
      <c r="L134" s="339">
        <v>41151</v>
      </c>
      <c r="M134" s="355">
        <f t="shared" si="46"/>
        <v>8.5714285714285712</v>
      </c>
      <c r="N134" s="351" t="s">
        <v>559</v>
      </c>
      <c r="O134" s="718">
        <v>1</v>
      </c>
      <c r="P134" s="285">
        <f t="shared" si="37"/>
        <v>1</v>
      </c>
      <c r="Q134" s="355">
        <f t="shared" si="38"/>
        <v>8.5714285714285712</v>
      </c>
      <c r="R134" s="355">
        <f t="shared" si="39"/>
        <v>8.5714285714285712</v>
      </c>
      <c r="S134" s="355">
        <f t="shared" si="40"/>
        <v>8.5714285714285712</v>
      </c>
      <c r="T134" s="303"/>
      <c r="U134" s="303"/>
      <c r="V134" s="1315" t="s">
        <v>2176</v>
      </c>
      <c r="W134" s="353">
        <f t="shared" si="41"/>
        <v>2</v>
      </c>
      <c r="X134" s="353">
        <f t="shared" si="42"/>
        <v>0</v>
      </c>
      <c r="Y134" s="357" t="str">
        <f t="shared" si="43"/>
        <v>CUMPLIDA</v>
      </c>
      <c r="AA134" s="547" t="s">
        <v>652</v>
      </c>
      <c r="AB134" s="846" t="str">
        <f t="shared" si="45"/>
        <v>CUMPLIDA</v>
      </c>
    </row>
    <row r="135" spans="1:28" ht="52.5" customHeight="1" thickBot="1" x14ac:dyDescent="0.25">
      <c r="A135" s="585">
        <v>79</v>
      </c>
      <c r="B135" s="587">
        <v>1801002</v>
      </c>
      <c r="C135" s="588" t="s">
        <v>560</v>
      </c>
      <c r="D135" s="588" t="s">
        <v>561</v>
      </c>
      <c r="E135" s="588" t="s">
        <v>562</v>
      </c>
      <c r="F135" s="590" t="s">
        <v>563</v>
      </c>
      <c r="G135" s="590" t="s">
        <v>564</v>
      </c>
      <c r="H135" s="560" t="s">
        <v>1316</v>
      </c>
      <c r="I135" s="366" t="s">
        <v>565</v>
      </c>
      <c r="J135" s="348">
        <v>31</v>
      </c>
      <c r="K135" s="367">
        <v>40816</v>
      </c>
      <c r="L135" s="367">
        <v>41182</v>
      </c>
      <c r="M135" s="354">
        <f t="shared" si="46"/>
        <v>52.285714285714285</v>
      </c>
      <c r="N135" s="350" t="s">
        <v>559</v>
      </c>
      <c r="O135" s="290">
        <v>34</v>
      </c>
      <c r="P135" s="291">
        <f t="shared" ref="P135:P142" si="49">IF(O135/J135&gt;1,1,+O135/J135)</f>
        <v>1</v>
      </c>
      <c r="Q135" s="354">
        <f t="shared" ref="Q135:Q142" si="50">+M135*P135</f>
        <v>52.285714285714285</v>
      </c>
      <c r="R135" s="354">
        <f t="shared" ref="R135:R142" si="51">IF(L135&lt;=$T$8,Q135,0)</f>
        <v>52.285714285714285</v>
      </c>
      <c r="S135" s="354">
        <f t="shared" ref="S135:S142" si="52">IF($T$8&gt;=L135,M135,0)</f>
        <v>52.285714285714285</v>
      </c>
      <c r="T135" s="292"/>
      <c r="U135" s="292"/>
      <c r="V135" s="1315" t="s">
        <v>2177</v>
      </c>
      <c r="W135" s="352">
        <f t="shared" ref="W135:W142" si="53">IF(P135=100%,2,0)</f>
        <v>2</v>
      </c>
      <c r="X135" s="352">
        <f t="shared" ref="X135:X142" si="54">IF(L135&lt;$Z$3,0,1)</f>
        <v>0</v>
      </c>
      <c r="Y135" s="356" t="str">
        <f t="shared" ref="Y135:Y142" si="55">IF(W135+X135&gt;1,"CUMPLIDA",IF(X135=1,"EN TERMINO","VENCIDA"))</f>
        <v>CUMPLIDA</v>
      </c>
      <c r="AA135" s="547" t="s">
        <v>652</v>
      </c>
      <c r="AB135" s="846" t="str">
        <f t="shared" si="45"/>
        <v>CUMPLIDA</v>
      </c>
    </row>
    <row r="136" spans="1:28" ht="141" thickBot="1" x14ac:dyDescent="0.25">
      <c r="A136" s="277">
        <v>81</v>
      </c>
      <c r="B136" s="294">
        <v>1801100</v>
      </c>
      <c r="C136" s="279" t="s">
        <v>566</v>
      </c>
      <c r="D136" s="279" t="s">
        <v>588</v>
      </c>
      <c r="E136" s="279"/>
      <c r="F136" s="116" t="s">
        <v>567</v>
      </c>
      <c r="G136" s="116" t="s">
        <v>1317</v>
      </c>
      <c r="H136" s="242" t="s">
        <v>568</v>
      </c>
      <c r="I136" s="117" t="s">
        <v>569</v>
      </c>
      <c r="J136" s="117">
        <v>1</v>
      </c>
      <c r="K136" s="123">
        <v>40787</v>
      </c>
      <c r="L136" s="123">
        <v>40816</v>
      </c>
      <c r="M136" s="118">
        <f>(+L136-K136)/7</f>
        <v>4.1428571428571432</v>
      </c>
      <c r="N136" s="126" t="s">
        <v>570</v>
      </c>
      <c r="O136" s="284">
        <v>1</v>
      </c>
      <c r="P136" s="285">
        <f t="shared" si="49"/>
        <v>1</v>
      </c>
      <c r="Q136" s="73">
        <f t="shared" si="50"/>
        <v>4.1428571428571432</v>
      </c>
      <c r="R136" s="73">
        <f t="shared" si="51"/>
        <v>4.1428571428571432</v>
      </c>
      <c r="S136" s="73">
        <f t="shared" si="52"/>
        <v>4.1428571428571432</v>
      </c>
      <c r="T136" s="286"/>
      <c r="U136" s="286"/>
      <c r="V136" s="1307" t="s">
        <v>593</v>
      </c>
      <c r="W136" s="308">
        <f t="shared" si="53"/>
        <v>2</v>
      </c>
      <c r="X136" s="308">
        <f t="shared" si="54"/>
        <v>0</v>
      </c>
      <c r="Y136" s="79" t="str">
        <f t="shared" si="55"/>
        <v>CUMPLIDA</v>
      </c>
      <c r="AA136" s="546" t="s">
        <v>652</v>
      </c>
      <c r="AB136" s="846" t="str">
        <f t="shared" si="45"/>
        <v>CUMPLIDA</v>
      </c>
    </row>
    <row r="137" spans="1:28" ht="75" customHeight="1" thickBot="1" x14ac:dyDescent="0.25">
      <c r="A137" s="1120">
        <v>82</v>
      </c>
      <c r="B137" s="1108">
        <v>1801100</v>
      </c>
      <c r="C137" s="1066" t="s">
        <v>571</v>
      </c>
      <c r="D137" s="1066" t="s">
        <v>572</v>
      </c>
      <c r="E137" s="1066" t="s">
        <v>573</v>
      </c>
      <c r="F137" s="1132" t="s">
        <v>1318</v>
      </c>
      <c r="G137" s="1132" t="s">
        <v>1319</v>
      </c>
      <c r="H137" s="337" t="s">
        <v>1320</v>
      </c>
      <c r="I137" s="345" t="s">
        <v>574</v>
      </c>
      <c r="J137" s="342">
        <v>1</v>
      </c>
      <c r="K137" s="336">
        <v>40787</v>
      </c>
      <c r="L137" s="336">
        <v>40939</v>
      </c>
      <c r="M137" s="50">
        <f t="shared" si="46"/>
        <v>21.714285714285715</v>
      </c>
      <c r="N137" s="558" t="s">
        <v>1322</v>
      </c>
      <c r="O137" s="375">
        <v>1</v>
      </c>
      <c r="P137" s="288">
        <f t="shared" si="49"/>
        <v>1</v>
      </c>
      <c r="Q137" s="50">
        <f t="shared" si="50"/>
        <v>21.714285714285715</v>
      </c>
      <c r="R137" s="50">
        <f t="shared" si="51"/>
        <v>21.714285714285715</v>
      </c>
      <c r="S137" s="50">
        <f t="shared" si="52"/>
        <v>21.714285714285715</v>
      </c>
      <c r="T137" s="289"/>
      <c r="U137" s="289"/>
      <c r="V137" s="1308" t="s">
        <v>665</v>
      </c>
      <c r="W137" s="257">
        <f t="shared" si="53"/>
        <v>2</v>
      </c>
      <c r="X137" s="257">
        <f t="shared" si="54"/>
        <v>0</v>
      </c>
      <c r="Y137" s="266" t="str">
        <f t="shared" si="55"/>
        <v>CUMPLIDA</v>
      </c>
      <c r="AA137" s="547" t="s">
        <v>652</v>
      </c>
      <c r="AB137" s="1033" t="str">
        <f>IF(Y137&amp;Y138="CUMPLIDA","CUMPLIDA",IF(OR(Y137="VENCIDA",Y138="VENCIDA"),"VENCIDA",IF(W137+W138=4,"CUMPLIDA","EN TERMINO")))</f>
        <v>CUMPLIDA</v>
      </c>
    </row>
    <row r="138" spans="1:28" ht="114" customHeight="1" thickBot="1" x14ac:dyDescent="0.25">
      <c r="A138" s="1121"/>
      <c r="B138" s="1110"/>
      <c r="C138" s="1068"/>
      <c r="D138" s="1068"/>
      <c r="E138" s="1068"/>
      <c r="F138" s="1133"/>
      <c r="G138" s="1133"/>
      <c r="H138" s="338" t="s">
        <v>1321</v>
      </c>
      <c r="I138" s="346" t="s">
        <v>92</v>
      </c>
      <c r="J138" s="347">
        <v>1</v>
      </c>
      <c r="K138" s="339">
        <v>40848</v>
      </c>
      <c r="L138" s="339">
        <v>40908</v>
      </c>
      <c r="M138" s="261">
        <f t="shared" si="46"/>
        <v>8.5714285714285712</v>
      </c>
      <c r="N138" s="271" t="s">
        <v>559</v>
      </c>
      <c r="O138" s="374">
        <v>1</v>
      </c>
      <c r="P138" s="302">
        <f t="shared" si="49"/>
        <v>1</v>
      </c>
      <c r="Q138" s="261">
        <f t="shared" si="50"/>
        <v>8.5714285714285712</v>
      </c>
      <c r="R138" s="261">
        <f t="shared" si="51"/>
        <v>8.5714285714285712</v>
      </c>
      <c r="S138" s="261">
        <f t="shared" si="52"/>
        <v>8.5714285714285712</v>
      </c>
      <c r="T138" s="303"/>
      <c r="U138" s="303"/>
      <c r="V138" s="1309" t="s">
        <v>1323</v>
      </c>
      <c r="W138" s="259">
        <f t="shared" si="53"/>
        <v>2</v>
      </c>
      <c r="X138" s="259">
        <f t="shared" si="54"/>
        <v>0</v>
      </c>
      <c r="Y138" s="268" t="str">
        <f t="shared" si="55"/>
        <v>CUMPLIDA</v>
      </c>
      <c r="AA138" s="547" t="s">
        <v>652</v>
      </c>
      <c r="AB138" s="1034"/>
    </row>
    <row r="139" spans="1:28" ht="243" thickBot="1" x14ac:dyDescent="0.25">
      <c r="A139" s="277">
        <v>84</v>
      </c>
      <c r="B139" s="294">
        <v>1404100</v>
      </c>
      <c r="C139" s="279" t="s">
        <v>575</v>
      </c>
      <c r="D139" s="279" t="s">
        <v>576</v>
      </c>
      <c r="E139" s="279" t="s">
        <v>577</v>
      </c>
      <c r="F139" s="244" t="s">
        <v>1324</v>
      </c>
      <c r="G139" s="244"/>
      <c r="H139" s="244"/>
      <c r="I139" s="181"/>
      <c r="J139" s="181">
        <v>1</v>
      </c>
      <c r="K139" s="316"/>
      <c r="L139" s="316"/>
      <c r="M139" s="73">
        <f>(+L139-K139)/7</f>
        <v>0</v>
      </c>
      <c r="N139" s="126" t="s">
        <v>440</v>
      </c>
      <c r="O139" s="284">
        <v>1</v>
      </c>
      <c r="P139" s="285">
        <f t="shared" si="49"/>
        <v>1</v>
      </c>
      <c r="Q139" s="73">
        <f t="shared" si="50"/>
        <v>0</v>
      </c>
      <c r="R139" s="73">
        <f t="shared" si="51"/>
        <v>0</v>
      </c>
      <c r="S139" s="73">
        <f t="shared" si="52"/>
        <v>0</v>
      </c>
      <c r="T139" s="286"/>
      <c r="U139" s="286"/>
      <c r="V139" s="1302"/>
      <c r="W139" s="308">
        <f t="shared" si="53"/>
        <v>2</v>
      </c>
      <c r="X139" s="308">
        <f t="shared" si="54"/>
        <v>0</v>
      </c>
      <c r="Y139" s="79" t="str">
        <f t="shared" si="55"/>
        <v>CUMPLIDA</v>
      </c>
      <c r="AA139" s="546" t="s">
        <v>653</v>
      </c>
      <c r="AB139" s="846" t="str">
        <f t="shared" ref="AB139:AB142" si="56">IF(Y139="CUMPLIDA","CUMPLIDA",IF(Y139="EN TERMINO","EN TERMINO","VENCIDA"))</f>
        <v>CUMPLIDA</v>
      </c>
    </row>
    <row r="140" spans="1:28" ht="409.6" thickBot="1" x14ac:dyDescent="0.25">
      <c r="A140" s="277">
        <v>85</v>
      </c>
      <c r="B140" s="294">
        <v>2202100</v>
      </c>
      <c r="C140" s="279" t="s">
        <v>578</v>
      </c>
      <c r="D140" s="279" t="s">
        <v>1068</v>
      </c>
      <c r="E140" s="279" t="s">
        <v>579</v>
      </c>
      <c r="F140" s="141" t="s">
        <v>1069</v>
      </c>
      <c r="G140" s="141" t="s">
        <v>1325</v>
      </c>
      <c r="H140" s="141" t="s">
        <v>1326</v>
      </c>
      <c r="I140" s="141" t="s">
        <v>580</v>
      </c>
      <c r="J140" s="142">
        <v>1</v>
      </c>
      <c r="K140" s="316">
        <v>40812</v>
      </c>
      <c r="L140" s="340">
        <v>40908</v>
      </c>
      <c r="M140" s="73">
        <f t="shared" ref="M140:M141" si="57">(+L140-K140)/7</f>
        <v>13.714285714285714</v>
      </c>
      <c r="N140" s="126" t="s">
        <v>177</v>
      </c>
      <c r="O140" s="284">
        <v>1</v>
      </c>
      <c r="P140" s="285">
        <f t="shared" si="49"/>
        <v>1</v>
      </c>
      <c r="Q140" s="73">
        <f t="shared" si="50"/>
        <v>13.714285714285714</v>
      </c>
      <c r="R140" s="73">
        <f t="shared" si="51"/>
        <v>13.714285714285714</v>
      </c>
      <c r="S140" s="73">
        <f t="shared" si="52"/>
        <v>13.714285714285714</v>
      </c>
      <c r="T140" s="286"/>
      <c r="U140" s="286"/>
      <c r="V140" s="1307" t="s">
        <v>646</v>
      </c>
      <c r="W140" s="308">
        <f t="shared" si="53"/>
        <v>2</v>
      </c>
      <c r="X140" s="308">
        <f t="shared" si="54"/>
        <v>0</v>
      </c>
      <c r="Y140" s="79" t="str">
        <f t="shared" si="55"/>
        <v>CUMPLIDA</v>
      </c>
      <c r="AA140" s="546" t="s">
        <v>656</v>
      </c>
      <c r="AB140" s="846" t="str">
        <f t="shared" si="56"/>
        <v>CUMPLIDA</v>
      </c>
    </row>
    <row r="141" spans="1:28" ht="166.5" thickBot="1" x14ac:dyDescent="0.25">
      <c r="A141" s="277">
        <v>90</v>
      </c>
      <c r="B141" s="294">
        <v>2202002</v>
      </c>
      <c r="C141" s="279" t="s">
        <v>581</v>
      </c>
      <c r="D141" s="279" t="s">
        <v>582</v>
      </c>
      <c r="E141" s="279" t="s">
        <v>583</v>
      </c>
      <c r="F141" s="141" t="s">
        <v>1327</v>
      </c>
      <c r="G141" s="141" t="s">
        <v>1070</v>
      </c>
      <c r="H141" s="141" t="s">
        <v>1071</v>
      </c>
      <c r="I141" s="142" t="s">
        <v>165</v>
      </c>
      <c r="J141" s="142">
        <v>1</v>
      </c>
      <c r="K141" s="316">
        <v>40812</v>
      </c>
      <c r="L141" s="316">
        <v>40908</v>
      </c>
      <c r="M141" s="73">
        <f t="shared" si="57"/>
        <v>13.714285714285714</v>
      </c>
      <c r="N141" s="126" t="s">
        <v>177</v>
      </c>
      <c r="O141" s="284">
        <v>1</v>
      </c>
      <c r="P141" s="285">
        <f t="shared" si="49"/>
        <v>1</v>
      </c>
      <c r="Q141" s="73">
        <f t="shared" si="50"/>
        <v>13.714285714285714</v>
      </c>
      <c r="R141" s="73">
        <f t="shared" si="51"/>
        <v>13.714285714285714</v>
      </c>
      <c r="S141" s="73">
        <f t="shared" si="52"/>
        <v>13.714285714285714</v>
      </c>
      <c r="T141" s="286"/>
      <c r="U141" s="286"/>
      <c r="V141" s="1307" t="s">
        <v>647</v>
      </c>
      <c r="W141" s="308">
        <f t="shared" si="53"/>
        <v>2</v>
      </c>
      <c r="X141" s="308">
        <f t="shared" si="54"/>
        <v>0</v>
      </c>
      <c r="Y141" s="79" t="str">
        <f t="shared" si="55"/>
        <v>CUMPLIDA</v>
      </c>
      <c r="AA141" s="546" t="s">
        <v>656</v>
      </c>
      <c r="AB141" s="846" t="str">
        <f t="shared" si="56"/>
        <v>CUMPLIDA</v>
      </c>
    </row>
    <row r="142" spans="1:28" ht="166.5" thickBot="1" x14ac:dyDescent="0.25">
      <c r="A142" s="277">
        <v>91</v>
      </c>
      <c r="B142" s="294">
        <v>2202002</v>
      </c>
      <c r="C142" s="279" t="s">
        <v>584</v>
      </c>
      <c r="D142" s="279" t="s">
        <v>585</v>
      </c>
      <c r="E142" s="279" t="s">
        <v>586</v>
      </c>
      <c r="F142" s="141" t="s">
        <v>1328</v>
      </c>
      <c r="G142" s="141" t="s">
        <v>1329</v>
      </c>
      <c r="H142" s="141" t="s">
        <v>1330</v>
      </c>
      <c r="I142" s="142" t="s">
        <v>349</v>
      </c>
      <c r="J142" s="205">
        <v>1</v>
      </c>
      <c r="K142" s="316">
        <v>40812</v>
      </c>
      <c r="L142" s="316">
        <v>40816</v>
      </c>
      <c r="M142" s="73">
        <f>(+L142-K142)/7</f>
        <v>0.5714285714285714</v>
      </c>
      <c r="N142" s="126" t="s">
        <v>177</v>
      </c>
      <c r="O142" s="411">
        <v>1</v>
      </c>
      <c r="P142" s="285">
        <f t="shared" si="49"/>
        <v>1</v>
      </c>
      <c r="Q142" s="73">
        <f t="shared" si="50"/>
        <v>0.5714285714285714</v>
      </c>
      <c r="R142" s="73">
        <f t="shared" si="51"/>
        <v>0.5714285714285714</v>
      </c>
      <c r="S142" s="73">
        <f t="shared" si="52"/>
        <v>0.5714285714285714</v>
      </c>
      <c r="T142" s="286"/>
      <c r="U142" s="286"/>
      <c r="V142" s="1307" t="s">
        <v>645</v>
      </c>
      <c r="W142" s="308">
        <f t="shared" si="53"/>
        <v>2</v>
      </c>
      <c r="X142" s="308">
        <f t="shared" si="54"/>
        <v>0</v>
      </c>
      <c r="Y142" s="79" t="str">
        <f t="shared" si="55"/>
        <v>CUMPLIDA</v>
      </c>
      <c r="AA142" s="546" t="s">
        <v>656</v>
      </c>
      <c r="AB142" s="846" t="str">
        <f t="shared" si="56"/>
        <v>CUMPLIDA</v>
      </c>
    </row>
    <row r="143" spans="1:28" s="12" customFormat="1" ht="21" customHeight="1" thickBot="1" x14ac:dyDescent="0.3">
      <c r="A143" s="834" t="s">
        <v>24</v>
      </c>
      <c r="B143" s="708"/>
      <c r="C143" s="708"/>
      <c r="D143" s="642"/>
      <c r="E143" s="642"/>
      <c r="F143" s="642"/>
      <c r="G143" s="642"/>
      <c r="H143" s="642"/>
      <c r="I143" s="642"/>
      <c r="J143" s="642"/>
      <c r="K143" s="642"/>
      <c r="L143" s="642"/>
      <c r="M143" s="642"/>
      <c r="N143" s="643"/>
      <c r="O143" s="644"/>
      <c r="P143" s="835"/>
      <c r="Q143" s="836"/>
      <c r="R143" s="836"/>
      <c r="S143" s="836"/>
      <c r="T143" s="836"/>
      <c r="U143" s="836"/>
      <c r="V143" s="1316"/>
      <c r="W143" s="11"/>
      <c r="X143" s="11"/>
      <c r="Y143" s="46"/>
      <c r="AA143" s="430"/>
    </row>
    <row r="144" spans="1:28" s="18" customFormat="1" ht="166.5" customHeight="1" thickBot="1" x14ac:dyDescent="0.3">
      <c r="A144" s="66">
        <v>14</v>
      </c>
      <c r="B144" s="67">
        <v>1102001</v>
      </c>
      <c r="C144" s="68" t="s">
        <v>30</v>
      </c>
      <c r="D144" s="68" t="s">
        <v>31</v>
      </c>
      <c r="E144" s="69" t="s">
        <v>32</v>
      </c>
      <c r="F144" s="70" t="s">
        <v>33</v>
      </c>
      <c r="G144" s="70" t="s">
        <v>1331</v>
      </c>
      <c r="H144" s="70" t="s">
        <v>1332</v>
      </c>
      <c r="I144" s="71" t="s">
        <v>34</v>
      </c>
      <c r="J144" s="87">
        <v>1</v>
      </c>
      <c r="K144" s="72">
        <v>40436</v>
      </c>
      <c r="L144" s="72">
        <v>40724</v>
      </c>
      <c r="M144" s="73">
        <f t="shared" ref="M144:M168" si="58">(+L144-K144)/7</f>
        <v>41.142857142857146</v>
      </c>
      <c r="N144" s="767" t="s">
        <v>25</v>
      </c>
      <c r="O144" s="74">
        <v>1</v>
      </c>
      <c r="P144" s="75">
        <f t="shared" ref="P144:P168" si="59">IF(O144/J144&gt;1,1,+O144/J144)</f>
        <v>1</v>
      </c>
      <c r="Q144" s="76">
        <f t="shared" ref="Q144:Q168" si="60">+M144*P144</f>
        <v>41.142857142857146</v>
      </c>
      <c r="R144" s="76">
        <f t="shared" ref="R144:R168" si="61">IF(L144&lt;=$T$8,Q144,0)</f>
        <v>41.142857142857146</v>
      </c>
      <c r="S144" s="76">
        <f t="shared" ref="S144:S168" si="62">IF($T$8&gt;=L144,M144,0)</f>
        <v>41.142857142857146</v>
      </c>
      <c r="T144" s="77"/>
      <c r="U144" s="77"/>
      <c r="V144" s="1317"/>
      <c r="W144" s="78">
        <f t="shared" ref="W144:W168" si="63">IF(P144=100%,2,0)</f>
        <v>2</v>
      </c>
      <c r="X144" s="78">
        <f t="shared" ref="X144:X168" si="64">IF(L144&lt;$Z$3,0,1)</f>
        <v>0</v>
      </c>
      <c r="Y144" s="79" t="str">
        <f t="shared" ref="Y144:Y168" si="65">IF(W144+X144&gt;1,"CUMPLIDA",IF(X144=1,"EN TERMINO","VENCIDA"))</f>
        <v>CUMPLIDA</v>
      </c>
      <c r="AA144" s="546" t="s">
        <v>651</v>
      </c>
      <c r="AB144" s="846" t="str">
        <f t="shared" ref="AB144:AB151" si="66">IF(Y144="CUMPLIDA","CUMPLIDA",IF(Y144="EN TERMINO","EN TERMINO","VENCIDA"))</f>
        <v>CUMPLIDA</v>
      </c>
    </row>
    <row r="145" spans="1:28" s="18" customFormat="1" ht="119.25" customHeight="1" thickBot="1" x14ac:dyDescent="0.3">
      <c r="A145" s="66">
        <v>16</v>
      </c>
      <c r="B145" s="67">
        <v>1103002</v>
      </c>
      <c r="C145" s="68" t="s">
        <v>35</v>
      </c>
      <c r="D145" s="68" t="s">
        <v>36</v>
      </c>
      <c r="E145" s="69" t="s">
        <v>37</v>
      </c>
      <c r="F145" s="70" t="s">
        <v>1333</v>
      </c>
      <c r="G145" s="70" t="s">
        <v>38</v>
      </c>
      <c r="H145" s="70" t="s">
        <v>1334</v>
      </c>
      <c r="I145" s="71" t="s">
        <v>39</v>
      </c>
      <c r="J145" s="88">
        <v>1</v>
      </c>
      <c r="K145" s="72">
        <v>40422</v>
      </c>
      <c r="L145" s="72">
        <v>40603</v>
      </c>
      <c r="M145" s="73">
        <f t="shared" si="58"/>
        <v>25.857142857142858</v>
      </c>
      <c r="N145" s="767" t="s">
        <v>40</v>
      </c>
      <c r="O145" s="85">
        <v>1</v>
      </c>
      <c r="P145" s="75">
        <f t="shared" si="59"/>
        <v>1</v>
      </c>
      <c r="Q145" s="76">
        <f t="shared" si="60"/>
        <v>25.857142857142858</v>
      </c>
      <c r="R145" s="76">
        <f t="shared" si="61"/>
        <v>25.857142857142858</v>
      </c>
      <c r="S145" s="76">
        <f t="shared" si="62"/>
        <v>25.857142857142858</v>
      </c>
      <c r="T145" s="77"/>
      <c r="U145" s="77"/>
      <c r="V145" s="1317"/>
      <c r="W145" s="78">
        <f t="shared" si="63"/>
        <v>2</v>
      </c>
      <c r="X145" s="78">
        <f t="shared" si="64"/>
        <v>0</v>
      </c>
      <c r="Y145" s="79" t="str">
        <f t="shared" si="65"/>
        <v>CUMPLIDA</v>
      </c>
      <c r="AA145" s="546" t="s">
        <v>651</v>
      </c>
      <c r="AB145" s="846" t="str">
        <f t="shared" si="66"/>
        <v>CUMPLIDA</v>
      </c>
    </row>
    <row r="146" spans="1:28" s="18" customFormat="1" ht="308.25" customHeight="1" thickBot="1" x14ac:dyDescent="0.3">
      <c r="A146" s="66">
        <v>17</v>
      </c>
      <c r="B146" s="67">
        <v>1103002</v>
      </c>
      <c r="C146" s="68" t="s">
        <v>41</v>
      </c>
      <c r="D146" s="68" t="s">
        <v>42</v>
      </c>
      <c r="E146" s="69" t="s">
        <v>43</v>
      </c>
      <c r="F146" s="82" t="s">
        <v>44</v>
      </c>
      <c r="G146" s="82" t="s">
        <v>45</v>
      </c>
      <c r="H146" s="82" t="s">
        <v>46</v>
      </c>
      <c r="I146" s="83" t="s">
        <v>47</v>
      </c>
      <c r="J146" s="83">
        <v>1</v>
      </c>
      <c r="K146" s="84">
        <v>40544</v>
      </c>
      <c r="L146" s="84">
        <v>40694</v>
      </c>
      <c r="M146" s="73">
        <f t="shared" si="58"/>
        <v>21.428571428571427</v>
      </c>
      <c r="N146" s="767" t="s">
        <v>26</v>
      </c>
      <c r="O146" s="74">
        <v>1</v>
      </c>
      <c r="P146" s="75">
        <f t="shared" si="59"/>
        <v>1</v>
      </c>
      <c r="Q146" s="76">
        <f t="shared" si="60"/>
        <v>21.428571428571427</v>
      </c>
      <c r="R146" s="76">
        <f t="shared" si="61"/>
        <v>21.428571428571427</v>
      </c>
      <c r="S146" s="76">
        <f t="shared" si="62"/>
        <v>21.428571428571427</v>
      </c>
      <c r="T146" s="77"/>
      <c r="U146" s="77"/>
      <c r="V146" s="1317"/>
      <c r="W146" s="78">
        <f t="shared" si="63"/>
        <v>2</v>
      </c>
      <c r="X146" s="78">
        <f t="shared" si="64"/>
        <v>0</v>
      </c>
      <c r="Y146" s="79" t="str">
        <f t="shared" si="65"/>
        <v>CUMPLIDA</v>
      </c>
      <c r="AA146" s="546" t="s">
        <v>651</v>
      </c>
      <c r="AB146" s="846" t="str">
        <f t="shared" si="66"/>
        <v>CUMPLIDA</v>
      </c>
    </row>
    <row r="147" spans="1:28" s="18" customFormat="1" ht="90" customHeight="1" thickBot="1" x14ac:dyDescent="0.3">
      <c r="A147" s="66">
        <v>18</v>
      </c>
      <c r="B147" s="67">
        <v>1103002</v>
      </c>
      <c r="C147" s="68" t="s">
        <v>48</v>
      </c>
      <c r="D147" s="68" t="s">
        <v>49</v>
      </c>
      <c r="E147" s="69" t="s">
        <v>50</v>
      </c>
      <c r="F147" s="70" t="s">
        <v>1335</v>
      </c>
      <c r="G147" s="70" t="s">
        <v>1336</v>
      </c>
      <c r="H147" s="70" t="s">
        <v>1337</v>
      </c>
      <c r="I147" s="71" t="s">
        <v>51</v>
      </c>
      <c r="J147" s="87">
        <v>1</v>
      </c>
      <c r="K147" s="72">
        <v>40436</v>
      </c>
      <c r="L147" s="72">
        <v>40648</v>
      </c>
      <c r="M147" s="73">
        <f t="shared" si="58"/>
        <v>30.285714285714285</v>
      </c>
      <c r="N147" s="767" t="s">
        <v>40</v>
      </c>
      <c r="O147" s="85">
        <v>1</v>
      </c>
      <c r="P147" s="75">
        <f t="shared" si="59"/>
        <v>1</v>
      </c>
      <c r="Q147" s="76">
        <f t="shared" si="60"/>
        <v>30.285714285714285</v>
      </c>
      <c r="R147" s="76">
        <f t="shared" si="61"/>
        <v>30.285714285714285</v>
      </c>
      <c r="S147" s="76">
        <f t="shared" si="62"/>
        <v>30.285714285714285</v>
      </c>
      <c r="T147" s="77"/>
      <c r="U147" s="77"/>
      <c r="V147" s="1317"/>
      <c r="W147" s="78">
        <f t="shared" si="63"/>
        <v>2</v>
      </c>
      <c r="X147" s="78">
        <f t="shared" si="64"/>
        <v>0</v>
      </c>
      <c r="Y147" s="79" t="str">
        <f t="shared" si="65"/>
        <v>CUMPLIDA</v>
      </c>
      <c r="AA147" s="546" t="s">
        <v>651</v>
      </c>
      <c r="AB147" s="846" t="str">
        <f t="shared" si="66"/>
        <v>CUMPLIDA</v>
      </c>
    </row>
    <row r="148" spans="1:28" s="18" customFormat="1" ht="177" customHeight="1" thickBot="1" x14ac:dyDescent="0.3">
      <c r="A148" s="66">
        <v>20</v>
      </c>
      <c r="B148" s="67">
        <v>1103002</v>
      </c>
      <c r="C148" s="68" t="s">
        <v>53</v>
      </c>
      <c r="D148" s="68" t="s">
        <v>54</v>
      </c>
      <c r="E148" s="69" t="s">
        <v>55</v>
      </c>
      <c r="F148" s="70" t="s">
        <v>56</v>
      </c>
      <c r="G148" s="70" t="s">
        <v>57</v>
      </c>
      <c r="H148" s="70" t="s">
        <v>1338</v>
      </c>
      <c r="I148" s="71" t="s">
        <v>58</v>
      </c>
      <c r="J148" s="87">
        <v>1</v>
      </c>
      <c r="K148" s="72">
        <v>40436</v>
      </c>
      <c r="L148" s="72">
        <v>40725</v>
      </c>
      <c r="M148" s="73">
        <f t="shared" si="58"/>
        <v>41.285714285714285</v>
      </c>
      <c r="N148" s="767" t="s">
        <v>25</v>
      </c>
      <c r="O148" s="81">
        <v>1</v>
      </c>
      <c r="P148" s="75">
        <f t="shared" si="59"/>
        <v>1</v>
      </c>
      <c r="Q148" s="76">
        <f t="shared" si="60"/>
        <v>41.285714285714285</v>
      </c>
      <c r="R148" s="76">
        <f t="shared" si="61"/>
        <v>41.285714285714285</v>
      </c>
      <c r="S148" s="76">
        <f t="shared" si="62"/>
        <v>41.285714285714285</v>
      </c>
      <c r="T148" s="77"/>
      <c r="U148" s="77"/>
      <c r="V148" s="1286" t="s">
        <v>2178</v>
      </c>
      <c r="W148" s="78">
        <f t="shared" si="63"/>
        <v>2</v>
      </c>
      <c r="X148" s="78">
        <f t="shared" si="64"/>
        <v>0</v>
      </c>
      <c r="Y148" s="79" t="str">
        <f t="shared" si="65"/>
        <v>CUMPLIDA</v>
      </c>
      <c r="AA148" s="546" t="s">
        <v>651</v>
      </c>
      <c r="AB148" s="846" t="str">
        <f t="shared" si="66"/>
        <v>CUMPLIDA</v>
      </c>
    </row>
    <row r="149" spans="1:28" s="18" customFormat="1" ht="133.5" customHeight="1" thickBot="1" x14ac:dyDescent="0.3">
      <c r="A149" s="66">
        <v>21</v>
      </c>
      <c r="B149" s="67">
        <v>1202002</v>
      </c>
      <c r="C149" s="68" t="s">
        <v>59</v>
      </c>
      <c r="D149" s="68" t="s">
        <v>60</v>
      </c>
      <c r="E149" s="69" t="s">
        <v>61</v>
      </c>
      <c r="F149" s="70" t="s">
        <v>62</v>
      </c>
      <c r="G149" s="70" t="s">
        <v>63</v>
      </c>
      <c r="H149" s="70" t="s">
        <v>64</v>
      </c>
      <c r="I149" s="71" t="s">
        <v>65</v>
      </c>
      <c r="J149" s="87">
        <v>1</v>
      </c>
      <c r="K149" s="72">
        <v>40436</v>
      </c>
      <c r="L149" s="72">
        <v>40724</v>
      </c>
      <c r="M149" s="73">
        <f t="shared" si="58"/>
        <v>41.142857142857146</v>
      </c>
      <c r="N149" s="767" t="s">
        <v>25</v>
      </c>
      <c r="O149" s="74">
        <v>1</v>
      </c>
      <c r="P149" s="75">
        <f t="shared" si="59"/>
        <v>1</v>
      </c>
      <c r="Q149" s="76">
        <f t="shared" si="60"/>
        <v>41.142857142857146</v>
      </c>
      <c r="R149" s="76">
        <f t="shared" si="61"/>
        <v>41.142857142857146</v>
      </c>
      <c r="S149" s="76">
        <f t="shared" si="62"/>
        <v>41.142857142857146</v>
      </c>
      <c r="T149" s="77"/>
      <c r="U149" s="77"/>
      <c r="V149" s="1317"/>
      <c r="W149" s="78">
        <f t="shared" si="63"/>
        <v>2</v>
      </c>
      <c r="X149" s="78">
        <f t="shared" si="64"/>
        <v>0</v>
      </c>
      <c r="Y149" s="79" t="str">
        <f t="shared" si="65"/>
        <v>CUMPLIDA</v>
      </c>
      <c r="AA149" s="546" t="s">
        <v>651</v>
      </c>
      <c r="AB149" s="846" t="str">
        <f t="shared" si="66"/>
        <v>CUMPLIDA</v>
      </c>
    </row>
    <row r="150" spans="1:28" s="18" customFormat="1" ht="93.75" customHeight="1" thickBot="1" x14ac:dyDescent="0.3">
      <c r="A150" s="66">
        <v>22</v>
      </c>
      <c r="B150" s="67">
        <v>1103002</v>
      </c>
      <c r="C150" s="68" t="s">
        <v>66</v>
      </c>
      <c r="D150" s="68" t="s">
        <v>49</v>
      </c>
      <c r="E150" s="69" t="s">
        <v>67</v>
      </c>
      <c r="F150" s="70" t="s">
        <v>1339</v>
      </c>
      <c r="G150" s="70" t="s">
        <v>1340</v>
      </c>
      <c r="H150" s="70" t="s">
        <v>68</v>
      </c>
      <c r="I150" s="71" t="s">
        <v>69</v>
      </c>
      <c r="J150" s="89">
        <v>1</v>
      </c>
      <c r="K150" s="72">
        <v>40436</v>
      </c>
      <c r="L150" s="72">
        <v>40576</v>
      </c>
      <c r="M150" s="73">
        <f t="shared" si="58"/>
        <v>20</v>
      </c>
      <c r="N150" s="767" t="s">
        <v>25</v>
      </c>
      <c r="O150" s="81">
        <v>1</v>
      </c>
      <c r="P150" s="75">
        <f t="shared" si="59"/>
        <v>1</v>
      </c>
      <c r="Q150" s="76">
        <f t="shared" si="60"/>
        <v>20</v>
      </c>
      <c r="R150" s="76">
        <f t="shared" si="61"/>
        <v>20</v>
      </c>
      <c r="S150" s="76">
        <f t="shared" si="62"/>
        <v>20</v>
      </c>
      <c r="T150" s="77"/>
      <c r="U150" s="77"/>
      <c r="V150" s="1317"/>
      <c r="W150" s="78">
        <f t="shared" si="63"/>
        <v>2</v>
      </c>
      <c r="X150" s="78">
        <f t="shared" si="64"/>
        <v>0</v>
      </c>
      <c r="Y150" s="79" t="str">
        <f t="shared" si="65"/>
        <v>CUMPLIDA</v>
      </c>
      <c r="AA150" s="546" t="s">
        <v>651</v>
      </c>
      <c r="AB150" s="846" t="str">
        <f t="shared" si="66"/>
        <v>CUMPLIDA</v>
      </c>
    </row>
    <row r="151" spans="1:28" s="18" customFormat="1" ht="154.5" customHeight="1" thickBot="1" x14ac:dyDescent="0.3">
      <c r="A151" s="66">
        <v>23</v>
      </c>
      <c r="B151" s="67">
        <v>1202002</v>
      </c>
      <c r="C151" s="68" t="s">
        <v>70</v>
      </c>
      <c r="D151" s="68" t="s">
        <v>49</v>
      </c>
      <c r="E151" s="69" t="s">
        <v>71</v>
      </c>
      <c r="F151" s="70" t="s">
        <v>1341</v>
      </c>
      <c r="G151" s="70" t="s">
        <v>1342</v>
      </c>
      <c r="H151" s="70" t="s">
        <v>1343</v>
      </c>
      <c r="I151" s="71" t="s">
        <v>72</v>
      </c>
      <c r="J151" s="87">
        <v>1</v>
      </c>
      <c r="K151" s="72">
        <v>40436</v>
      </c>
      <c r="L151" s="72">
        <v>40724</v>
      </c>
      <c r="M151" s="73">
        <f t="shared" si="58"/>
        <v>41.142857142857146</v>
      </c>
      <c r="N151" s="767" t="s">
        <v>25</v>
      </c>
      <c r="O151" s="74">
        <v>1</v>
      </c>
      <c r="P151" s="75">
        <f t="shared" si="59"/>
        <v>1</v>
      </c>
      <c r="Q151" s="76">
        <f t="shared" si="60"/>
        <v>41.142857142857146</v>
      </c>
      <c r="R151" s="76">
        <f t="shared" si="61"/>
        <v>41.142857142857146</v>
      </c>
      <c r="S151" s="76">
        <f t="shared" si="62"/>
        <v>41.142857142857146</v>
      </c>
      <c r="T151" s="77"/>
      <c r="U151" s="77"/>
      <c r="V151" s="1317"/>
      <c r="W151" s="78">
        <f t="shared" si="63"/>
        <v>2</v>
      </c>
      <c r="X151" s="78">
        <f t="shared" si="64"/>
        <v>0</v>
      </c>
      <c r="Y151" s="79" t="str">
        <f t="shared" si="65"/>
        <v>CUMPLIDA</v>
      </c>
      <c r="AA151" s="546" t="s">
        <v>651</v>
      </c>
      <c r="AB151" s="846" t="str">
        <f t="shared" si="66"/>
        <v>CUMPLIDA</v>
      </c>
    </row>
    <row r="152" spans="1:28" s="18" customFormat="1" ht="106.5" customHeight="1" thickBot="1" x14ac:dyDescent="0.3">
      <c r="A152" s="1248">
        <v>24</v>
      </c>
      <c r="B152" s="1237">
        <v>1202002</v>
      </c>
      <c r="C152" s="1237" t="s">
        <v>73</v>
      </c>
      <c r="D152" s="1237" t="s">
        <v>74</v>
      </c>
      <c r="E152" s="1238" t="s">
        <v>75</v>
      </c>
      <c r="F152" s="93" t="s">
        <v>76</v>
      </c>
      <c r="G152" s="93" t="s">
        <v>77</v>
      </c>
      <c r="H152" s="93" t="s">
        <v>78</v>
      </c>
      <c r="I152" s="94" t="s">
        <v>1345</v>
      </c>
      <c r="J152" s="94">
        <v>2</v>
      </c>
      <c r="K152" s="97">
        <v>40422</v>
      </c>
      <c r="L152" s="97">
        <v>40543</v>
      </c>
      <c r="M152" s="50">
        <f t="shared" si="58"/>
        <v>17.285714285714285</v>
      </c>
      <c r="N152" s="1239" t="s">
        <v>79</v>
      </c>
      <c r="O152" s="95">
        <v>2</v>
      </c>
      <c r="P152" s="51">
        <f t="shared" si="59"/>
        <v>1</v>
      </c>
      <c r="Q152" s="52">
        <f t="shared" si="60"/>
        <v>17.285714285714285</v>
      </c>
      <c r="R152" s="52">
        <f t="shared" si="61"/>
        <v>17.285714285714285</v>
      </c>
      <c r="S152" s="52">
        <f t="shared" si="62"/>
        <v>17.285714285714285</v>
      </c>
      <c r="T152" s="53"/>
      <c r="U152" s="53"/>
      <c r="V152" s="1318" t="s">
        <v>398</v>
      </c>
      <c r="W152" s="54">
        <f t="shared" si="63"/>
        <v>2</v>
      </c>
      <c r="X152" s="54">
        <f t="shared" si="64"/>
        <v>0</v>
      </c>
      <c r="Y152" s="55" t="str">
        <f t="shared" si="65"/>
        <v>CUMPLIDA</v>
      </c>
      <c r="AA152" s="547" t="s">
        <v>651</v>
      </c>
      <c r="AB152" s="1033" t="str">
        <f>IF(Y152&amp;Y153="CUMPLIDA","CUMPLIDA",IF(OR(Y152="VENCIDA",Y153="VENCIDA"),"VENCIDA",IF(W152+W153=4,"CUMPLIDA","EN TERMINO")))</f>
        <v>CUMPLIDA</v>
      </c>
    </row>
    <row r="153" spans="1:28" s="18" customFormat="1" ht="77.25" customHeight="1" thickBot="1" x14ac:dyDescent="0.3">
      <c r="A153" s="1247"/>
      <c r="B153" s="1125"/>
      <c r="C153" s="1125"/>
      <c r="D153" s="1125"/>
      <c r="E153" s="1127"/>
      <c r="F153" s="568" t="s">
        <v>1344</v>
      </c>
      <c r="G153" s="56" t="s">
        <v>80</v>
      </c>
      <c r="H153" s="56" t="s">
        <v>81</v>
      </c>
      <c r="I153" s="57" t="s">
        <v>82</v>
      </c>
      <c r="J153" s="98">
        <v>1</v>
      </c>
      <c r="K153" s="58">
        <v>40436</v>
      </c>
      <c r="L153" s="58">
        <v>40801</v>
      </c>
      <c r="M153" s="59">
        <f t="shared" si="58"/>
        <v>52.142857142857146</v>
      </c>
      <c r="N153" s="1240"/>
      <c r="O153" s="60">
        <v>1</v>
      </c>
      <c r="P153" s="61">
        <f t="shared" si="59"/>
        <v>1</v>
      </c>
      <c r="Q153" s="62">
        <f t="shared" si="60"/>
        <v>52.142857142857146</v>
      </c>
      <c r="R153" s="62">
        <f t="shared" si="61"/>
        <v>52.142857142857146</v>
      </c>
      <c r="S153" s="62">
        <f t="shared" si="62"/>
        <v>52.142857142857146</v>
      </c>
      <c r="T153" s="63"/>
      <c r="U153" s="63"/>
      <c r="V153" s="1285" t="s">
        <v>397</v>
      </c>
      <c r="W153" s="64">
        <f t="shared" si="63"/>
        <v>2</v>
      </c>
      <c r="X153" s="64">
        <f t="shared" si="64"/>
        <v>0</v>
      </c>
      <c r="Y153" s="65" t="str">
        <f t="shared" si="65"/>
        <v>CUMPLIDA</v>
      </c>
      <c r="AA153" s="547" t="s">
        <v>651</v>
      </c>
      <c r="AB153" s="1034"/>
    </row>
    <row r="154" spans="1:28" s="18" customFormat="1" ht="280.5" customHeight="1" thickBot="1" x14ac:dyDescent="0.3">
      <c r="A154" s="66">
        <v>28</v>
      </c>
      <c r="B154" s="67">
        <v>1103002</v>
      </c>
      <c r="C154" s="68" t="s">
        <v>1072</v>
      </c>
      <c r="D154" s="68" t="s">
        <v>1073</v>
      </c>
      <c r="E154" s="69" t="s">
        <v>1074</v>
      </c>
      <c r="F154" s="70" t="s">
        <v>84</v>
      </c>
      <c r="G154" s="70" t="s">
        <v>1075</v>
      </c>
      <c r="H154" s="70" t="s">
        <v>85</v>
      </c>
      <c r="I154" s="71" t="s">
        <v>86</v>
      </c>
      <c r="J154" s="89">
        <v>1</v>
      </c>
      <c r="K154" s="72">
        <v>40422</v>
      </c>
      <c r="L154" s="72">
        <v>40786</v>
      </c>
      <c r="M154" s="73">
        <f t="shared" si="58"/>
        <v>52</v>
      </c>
      <c r="N154" s="767" t="s">
        <v>27</v>
      </c>
      <c r="O154" s="81">
        <v>1</v>
      </c>
      <c r="P154" s="75">
        <f t="shared" si="59"/>
        <v>1</v>
      </c>
      <c r="Q154" s="76">
        <f t="shared" si="60"/>
        <v>52</v>
      </c>
      <c r="R154" s="76">
        <f t="shared" si="61"/>
        <v>52</v>
      </c>
      <c r="S154" s="76">
        <f t="shared" si="62"/>
        <v>52</v>
      </c>
      <c r="T154" s="77"/>
      <c r="U154" s="77"/>
      <c r="V154" s="1317"/>
      <c r="W154" s="78">
        <f t="shared" si="63"/>
        <v>2</v>
      </c>
      <c r="X154" s="78">
        <f t="shared" si="64"/>
        <v>0</v>
      </c>
      <c r="Y154" s="79" t="str">
        <f t="shared" si="65"/>
        <v>CUMPLIDA</v>
      </c>
      <c r="AA154" s="546" t="s">
        <v>651</v>
      </c>
      <c r="AB154" s="846" t="str">
        <f t="shared" ref="AB154:AB161" si="67">IF(Y154="CUMPLIDA","CUMPLIDA",IF(Y154="EN TERMINO","EN TERMINO","VENCIDA"))</f>
        <v>CUMPLIDA</v>
      </c>
    </row>
    <row r="155" spans="1:28" s="18" customFormat="1" ht="257.25" customHeight="1" thickBot="1" x14ac:dyDescent="0.3">
      <c r="A155" s="66">
        <v>29</v>
      </c>
      <c r="B155" s="67">
        <v>1103002</v>
      </c>
      <c r="C155" s="68" t="s">
        <v>87</v>
      </c>
      <c r="D155" s="68" t="s">
        <v>1073</v>
      </c>
      <c r="E155" s="69" t="s">
        <v>88</v>
      </c>
      <c r="F155" s="70" t="s">
        <v>89</v>
      </c>
      <c r="G155" s="70" t="s">
        <v>90</v>
      </c>
      <c r="H155" s="91" t="s">
        <v>91</v>
      </c>
      <c r="I155" s="71" t="s">
        <v>92</v>
      </c>
      <c r="J155" s="87">
        <v>1</v>
      </c>
      <c r="K155" s="72">
        <v>40422</v>
      </c>
      <c r="L155" s="72">
        <v>40543</v>
      </c>
      <c r="M155" s="73">
        <f t="shared" si="58"/>
        <v>17.285714285714285</v>
      </c>
      <c r="N155" s="767" t="s">
        <v>27</v>
      </c>
      <c r="O155" s="74">
        <v>1</v>
      </c>
      <c r="P155" s="75">
        <f t="shared" si="59"/>
        <v>1</v>
      </c>
      <c r="Q155" s="76">
        <f t="shared" si="60"/>
        <v>17.285714285714285</v>
      </c>
      <c r="R155" s="76">
        <f t="shared" si="61"/>
        <v>17.285714285714285</v>
      </c>
      <c r="S155" s="76">
        <f t="shared" si="62"/>
        <v>17.285714285714285</v>
      </c>
      <c r="T155" s="77"/>
      <c r="U155" s="77"/>
      <c r="V155" s="1317"/>
      <c r="W155" s="78">
        <f t="shared" si="63"/>
        <v>2</v>
      </c>
      <c r="X155" s="78">
        <f t="shared" si="64"/>
        <v>0</v>
      </c>
      <c r="Y155" s="79" t="str">
        <f t="shared" si="65"/>
        <v>CUMPLIDA</v>
      </c>
      <c r="AA155" s="546" t="s">
        <v>651</v>
      </c>
      <c r="AB155" s="846" t="str">
        <f t="shared" si="67"/>
        <v>CUMPLIDA</v>
      </c>
    </row>
    <row r="156" spans="1:28" s="18" customFormat="1" ht="212.25" customHeight="1" thickBot="1" x14ac:dyDescent="0.3">
      <c r="A156" s="66">
        <v>30</v>
      </c>
      <c r="B156" s="67">
        <v>1103002</v>
      </c>
      <c r="C156" s="68" t="s">
        <v>93</v>
      </c>
      <c r="D156" s="68" t="s">
        <v>1076</v>
      </c>
      <c r="E156" s="69" t="s">
        <v>94</v>
      </c>
      <c r="F156" s="70" t="s">
        <v>1346</v>
      </c>
      <c r="G156" s="70" t="s">
        <v>1347</v>
      </c>
      <c r="H156" s="70" t="s">
        <v>1348</v>
      </c>
      <c r="I156" s="71" t="s">
        <v>166</v>
      </c>
      <c r="J156" s="90">
        <v>1</v>
      </c>
      <c r="K156" s="72">
        <v>40422</v>
      </c>
      <c r="L156" s="72">
        <v>40543</v>
      </c>
      <c r="M156" s="73">
        <f t="shared" si="58"/>
        <v>17.285714285714285</v>
      </c>
      <c r="N156" s="767" t="s">
        <v>40</v>
      </c>
      <c r="O156" s="74">
        <v>1</v>
      </c>
      <c r="P156" s="75">
        <f t="shared" si="59"/>
        <v>1</v>
      </c>
      <c r="Q156" s="76">
        <f t="shared" si="60"/>
        <v>17.285714285714285</v>
      </c>
      <c r="R156" s="76">
        <f t="shared" si="61"/>
        <v>17.285714285714285</v>
      </c>
      <c r="S156" s="76">
        <f t="shared" si="62"/>
        <v>17.285714285714285</v>
      </c>
      <c r="T156" s="77"/>
      <c r="U156" s="77"/>
      <c r="V156" s="1317"/>
      <c r="W156" s="78">
        <f t="shared" si="63"/>
        <v>2</v>
      </c>
      <c r="X156" s="78">
        <f t="shared" si="64"/>
        <v>0</v>
      </c>
      <c r="Y156" s="79" t="str">
        <f t="shared" si="65"/>
        <v>CUMPLIDA</v>
      </c>
      <c r="AA156" s="546" t="s">
        <v>651</v>
      </c>
      <c r="AB156" s="846" t="str">
        <f t="shared" si="67"/>
        <v>CUMPLIDA</v>
      </c>
    </row>
    <row r="157" spans="1:28" s="18" customFormat="1" ht="144" customHeight="1" thickBot="1" x14ac:dyDescent="0.3">
      <c r="A157" s="66">
        <v>31</v>
      </c>
      <c r="B157" s="67">
        <v>1103002</v>
      </c>
      <c r="C157" s="68" t="s">
        <v>95</v>
      </c>
      <c r="D157" s="68" t="s">
        <v>1077</v>
      </c>
      <c r="E157" s="69" t="s">
        <v>96</v>
      </c>
      <c r="F157" s="70" t="s">
        <v>97</v>
      </c>
      <c r="G157" s="70" t="s">
        <v>98</v>
      </c>
      <c r="H157" s="70" t="s">
        <v>99</v>
      </c>
      <c r="I157" s="71" t="s">
        <v>1349</v>
      </c>
      <c r="J157" s="92">
        <v>1</v>
      </c>
      <c r="K157" s="72">
        <v>40422</v>
      </c>
      <c r="L157" s="72">
        <v>40543</v>
      </c>
      <c r="M157" s="73">
        <f t="shared" si="58"/>
        <v>17.285714285714285</v>
      </c>
      <c r="N157" s="767" t="s">
        <v>25</v>
      </c>
      <c r="O157" s="74">
        <v>1</v>
      </c>
      <c r="P157" s="75">
        <f t="shared" si="59"/>
        <v>1</v>
      </c>
      <c r="Q157" s="76">
        <f t="shared" si="60"/>
        <v>17.285714285714285</v>
      </c>
      <c r="R157" s="76">
        <f t="shared" si="61"/>
        <v>17.285714285714285</v>
      </c>
      <c r="S157" s="76">
        <f t="shared" si="62"/>
        <v>17.285714285714285</v>
      </c>
      <c r="T157" s="77"/>
      <c r="U157" s="77"/>
      <c r="V157" s="1317"/>
      <c r="W157" s="78">
        <f t="shared" si="63"/>
        <v>2</v>
      </c>
      <c r="X157" s="78">
        <f t="shared" si="64"/>
        <v>0</v>
      </c>
      <c r="Y157" s="79" t="str">
        <f t="shared" si="65"/>
        <v>CUMPLIDA</v>
      </c>
      <c r="AA157" s="546" t="s">
        <v>651</v>
      </c>
      <c r="AB157" s="846" t="str">
        <f t="shared" si="67"/>
        <v>CUMPLIDA</v>
      </c>
    </row>
    <row r="158" spans="1:28" s="18" customFormat="1" ht="193.5" customHeight="1" thickBot="1" x14ac:dyDescent="0.3">
      <c r="A158" s="66">
        <v>32</v>
      </c>
      <c r="B158" s="67">
        <v>1103002</v>
      </c>
      <c r="C158" s="68" t="s">
        <v>100</v>
      </c>
      <c r="D158" s="68" t="s">
        <v>101</v>
      </c>
      <c r="E158" s="69" t="s">
        <v>102</v>
      </c>
      <c r="F158" s="70" t="s">
        <v>103</v>
      </c>
      <c r="G158" s="70" t="s">
        <v>104</v>
      </c>
      <c r="H158" s="70" t="s">
        <v>105</v>
      </c>
      <c r="I158" s="71" t="s">
        <v>106</v>
      </c>
      <c r="J158" s="89">
        <v>1</v>
      </c>
      <c r="K158" s="72">
        <v>40452</v>
      </c>
      <c r="L158" s="72">
        <v>40817</v>
      </c>
      <c r="M158" s="73">
        <f t="shared" si="58"/>
        <v>52.142857142857146</v>
      </c>
      <c r="N158" s="767" t="s">
        <v>25</v>
      </c>
      <c r="O158" s="85">
        <v>1</v>
      </c>
      <c r="P158" s="75">
        <f t="shared" si="59"/>
        <v>1</v>
      </c>
      <c r="Q158" s="76">
        <f t="shared" si="60"/>
        <v>52.142857142857146</v>
      </c>
      <c r="R158" s="76">
        <f t="shared" si="61"/>
        <v>52.142857142857146</v>
      </c>
      <c r="S158" s="76">
        <f t="shared" si="62"/>
        <v>52.142857142857146</v>
      </c>
      <c r="T158" s="77"/>
      <c r="U158" s="77"/>
      <c r="V158" s="1286" t="s">
        <v>1078</v>
      </c>
      <c r="W158" s="78">
        <f t="shared" si="63"/>
        <v>2</v>
      </c>
      <c r="X158" s="78">
        <f t="shared" si="64"/>
        <v>0</v>
      </c>
      <c r="Y158" s="79" t="str">
        <f t="shared" si="65"/>
        <v>CUMPLIDA</v>
      </c>
      <c r="AA158" s="546" t="s">
        <v>651</v>
      </c>
      <c r="AB158" s="846" t="str">
        <f t="shared" si="67"/>
        <v>CUMPLIDA</v>
      </c>
    </row>
    <row r="159" spans="1:28" s="18" customFormat="1" ht="260.25" customHeight="1" thickBot="1" x14ac:dyDescent="0.3">
      <c r="A159" s="66">
        <v>33</v>
      </c>
      <c r="B159" s="67">
        <v>1101002</v>
      </c>
      <c r="C159" s="68" t="s">
        <v>107</v>
      </c>
      <c r="D159" s="68" t="s">
        <v>108</v>
      </c>
      <c r="E159" s="69" t="s">
        <v>109</v>
      </c>
      <c r="F159" s="70" t="s">
        <v>110</v>
      </c>
      <c r="G159" s="70" t="s">
        <v>111</v>
      </c>
      <c r="H159" s="70" t="s">
        <v>112</v>
      </c>
      <c r="I159" s="71" t="s">
        <v>29</v>
      </c>
      <c r="J159" s="71">
        <v>4</v>
      </c>
      <c r="K159" s="72">
        <v>40452</v>
      </c>
      <c r="L159" s="72">
        <v>40817</v>
      </c>
      <c r="M159" s="73">
        <f t="shared" si="58"/>
        <v>52.142857142857146</v>
      </c>
      <c r="N159" s="768" t="s">
        <v>25</v>
      </c>
      <c r="O159" s="74">
        <v>4</v>
      </c>
      <c r="P159" s="75">
        <f t="shared" si="59"/>
        <v>1</v>
      </c>
      <c r="Q159" s="76">
        <f t="shared" si="60"/>
        <v>52.142857142857146</v>
      </c>
      <c r="R159" s="76">
        <f t="shared" si="61"/>
        <v>52.142857142857146</v>
      </c>
      <c r="S159" s="76">
        <f t="shared" si="62"/>
        <v>52.142857142857146</v>
      </c>
      <c r="T159" s="77"/>
      <c r="U159" s="77"/>
      <c r="V159" s="1286" t="s">
        <v>1350</v>
      </c>
      <c r="W159" s="78">
        <f t="shared" si="63"/>
        <v>2</v>
      </c>
      <c r="X159" s="78">
        <f t="shared" si="64"/>
        <v>0</v>
      </c>
      <c r="Y159" s="79" t="str">
        <f t="shared" si="65"/>
        <v>CUMPLIDA</v>
      </c>
      <c r="AA159" s="546" t="s">
        <v>651</v>
      </c>
      <c r="AB159" s="846" t="str">
        <f t="shared" si="67"/>
        <v>CUMPLIDA</v>
      </c>
    </row>
    <row r="160" spans="1:28" s="18" customFormat="1" ht="221.25" customHeight="1" thickBot="1" x14ac:dyDescent="0.3">
      <c r="A160" s="66">
        <v>34</v>
      </c>
      <c r="B160" s="67">
        <v>1103002</v>
      </c>
      <c r="C160" s="68" t="s">
        <v>113</v>
      </c>
      <c r="D160" s="68" t="s">
        <v>114</v>
      </c>
      <c r="E160" s="69" t="s">
        <v>115</v>
      </c>
      <c r="F160" s="70" t="s">
        <v>1351</v>
      </c>
      <c r="G160" s="70" t="s">
        <v>116</v>
      </c>
      <c r="H160" s="70" t="s">
        <v>117</v>
      </c>
      <c r="I160" s="71" t="s">
        <v>118</v>
      </c>
      <c r="J160" s="71">
        <v>1</v>
      </c>
      <c r="K160" s="72">
        <v>40422</v>
      </c>
      <c r="L160" s="72">
        <v>40543</v>
      </c>
      <c r="M160" s="73">
        <f t="shared" si="58"/>
        <v>17.285714285714285</v>
      </c>
      <c r="N160" s="767" t="s">
        <v>27</v>
      </c>
      <c r="O160" s="74">
        <v>1</v>
      </c>
      <c r="P160" s="75">
        <f t="shared" si="59"/>
        <v>1</v>
      </c>
      <c r="Q160" s="76">
        <f t="shared" si="60"/>
        <v>17.285714285714285</v>
      </c>
      <c r="R160" s="76">
        <f t="shared" si="61"/>
        <v>17.285714285714285</v>
      </c>
      <c r="S160" s="76">
        <f t="shared" si="62"/>
        <v>17.285714285714285</v>
      </c>
      <c r="T160" s="77"/>
      <c r="U160" s="77"/>
      <c r="V160" s="1319"/>
      <c r="W160" s="78">
        <f t="shared" si="63"/>
        <v>2</v>
      </c>
      <c r="X160" s="78">
        <f t="shared" si="64"/>
        <v>0</v>
      </c>
      <c r="Y160" s="79" t="str">
        <f t="shared" si="65"/>
        <v>CUMPLIDA</v>
      </c>
      <c r="AA160" s="546" t="s">
        <v>651</v>
      </c>
      <c r="AB160" s="846" t="str">
        <f t="shared" si="67"/>
        <v>CUMPLIDA</v>
      </c>
    </row>
    <row r="161" spans="1:32" s="18" customFormat="1" ht="151.5" customHeight="1" thickBot="1" x14ac:dyDescent="0.3">
      <c r="A161" s="66">
        <v>35</v>
      </c>
      <c r="B161" s="67">
        <v>1103002</v>
      </c>
      <c r="C161" s="68" t="s">
        <v>119</v>
      </c>
      <c r="D161" s="68" t="s">
        <v>120</v>
      </c>
      <c r="E161" s="69" t="s">
        <v>121</v>
      </c>
      <c r="F161" s="70" t="s">
        <v>122</v>
      </c>
      <c r="G161" s="70" t="s">
        <v>123</v>
      </c>
      <c r="H161" s="70" t="s">
        <v>124</v>
      </c>
      <c r="I161" s="71" t="s">
        <v>125</v>
      </c>
      <c r="J161" s="92">
        <v>1</v>
      </c>
      <c r="K161" s="72">
        <v>40422</v>
      </c>
      <c r="L161" s="72">
        <v>40787</v>
      </c>
      <c r="M161" s="73">
        <f t="shared" si="58"/>
        <v>52.142857142857146</v>
      </c>
      <c r="N161" s="767" t="s">
        <v>27</v>
      </c>
      <c r="O161" s="74">
        <v>1</v>
      </c>
      <c r="P161" s="75">
        <f t="shared" si="59"/>
        <v>1</v>
      </c>
      <c r="Q161" s="76">
        <f t="shared" si="60"/>
        <v>52.142857142857146</v>
      </c>
      <c r="R161" s="76">
        <f t="shared" si="61"/>
        <v>52.142857142857146</v>
      </c>
      <c r="S161" s="76">
        <f t="shared" si="62"/>
        <v>52.142857142857146</v>
      </c>
      <c r="T161" s="77"/>
      <c r="U161" s="77"/>
      <c r="V161" s="1320" t="s">
        <v>1352</v>
      </c>
      <c r="W161" s="78">
        <f t="shared" si="63"/>
        <v>2</v>
      </c>
      <c r="X161" s="78">
        <f t="shared" si="64"/>
        <v>0</v>
      </c>
      <c r="Y161" s="79" t="str">
        <f t="shared" si="65"/>
        <v>CUMPLIDA</v>
      </c>
      <c r="AA161" s="546" t="s">
        <v>651</v>
      </c>
      <c r="AB161" s="846" t="str">
        <f t="shared" si="67"/>
        <v>CUMPLIDA</v>
      </c>
    </row>
    <row r="162" spans="1:32" s="18" customFormat="1" ht="87" customHeight="1" thickBot="1" x14ac:dyDescent="0.3">
      <c r="A162" s="1248">
        <v>37</v>
      </c>
      <c r="B162" s="1237">
        <v>1101001</v>
      </c>
      <c r="C162" s="1244" t="s">
        <v>126</v>
      </c>
      <c r="D162" s="1244" t="s">
        <v>1079</v>
      </c>
      <c r="E162" s="1161" t="s">
        <v>127</v>
      </c>
      <c r="F162" s="93" t="s">
        <v>128</v>
      </c>
      <c r="G162" s="1153" t="s">
        <v>129</v>
      </c>
      <c r="H162" s="1153" t="s">
        <v>130</v>
      </c>
      <c r="I162" s="48" t="s">
        <v>131</v>
      </c>
      <c r="J162" s="48">
        <v>1</v>
      </c>
      <c r="K162" s="49">
        <v>40544</v>
      </c>
      <c r="L162" s="49">
        <v>40908</v>
      </c>
      <c r="M162" s="50">
        <f t="shared" si="58"/>
        <v>52</v>
      </c>
      <c r="N162" s="769" t="s">
        <v>132</v>
      </c>
      <c r="O162" s="95">
        <v>1</v>
      </c>
      <c r="P162" s="51">
        <f t="shared" si="59"/>
        <v>1</v>
      </c>
      <c r="Q162" s="52">
        <f t="shared" si="60"/>
        <v>52</v>
      </c>
      <c r="R162" s="52">
        <f t="shared" si="61"/>
        <v>52</v>
      </c>
      <c r="S162" s="52">
        <f t="shared" si="62"/>
        <v>52</v>
      </c>
      <c r="T162" s="53"/>
      <c r="U162" s="53"/>
      <c r="V162" s="1318"/>
      <c r="W162" s="54">
        <f t="shared" si="63"/>
        <v>2</v>
      </c>
      <c r="X162" s="54">
        <f t="shared" si="64"/>
        <v>0</v>
      </c>
      <c r="Y162" s="55" t="str">
        <f t="shared" si="65"/>
        <v>CUMPLIDA</v>
      </c>
      <c r="AA162" s="547" t="s">
        <v>654</v>
      </c>
      <c r="AB162" s="1033" t="str">
        <f>IF(Y162&amp;Y163="CUMPLIDA","CUMPLIDA",IF(OR(Y162="VENCIDA",Y163="VENCIDA"),"VENCIDA",IF(W162+W163=4,"CUMPLIDA","EN TERMINO")))</f>
        <v>CUMPLIDA</v>
      </c>
    </row>
    <row r="163" spans="1:32" s="18" customFormat="1" ht="125.25" customHeight="1" thickBot="1" x14ac:dyDescent="0.3">
      <c r="A163" s="1247"/>
      <c r="B163" s="1125"/>
      <c r="C163" s="1245"/>
      <c r="D163" s="1245"/>
      <c r="E163" s="1162"/>
      <c r="F163" s="96" t="s">
        <v>1353</v>
      </c>
      <c r="G163" s="1154"/>
      <c r="H163" s="1154"/>
      <c r="I163" s="57" t="s">
        <v>168</v>
      </c>
      <c r="J163" s="57">
        <v>1</v>
      </c>
      <c r="K163" s="58">
        <v>40422</v>
      </c>
      <c r="L163" s="58">
        <v>40512</v>
      </c>
      <c r="M163" s="59">
        <f t="shared" si="58"/>
        <v>12.857142857142858</v>
      </c>
      <c r="N163" s="770" t="s">
        <v>133</v>
      </c>
      <c r="O163" s="60">
        <v>1</v>
      </c>
      <c r="P163" s="61">
        <f t="shared" si="59"/>
        <v>1</v>
      </c>
      <c r="Q163" s="62">
        <f t="shared" si="60"/>
        <v>12.857142857142858</v>
      </c>
      <c r="R163" s="62">
        <f t="shared" si="61"/>
        <v>12.857142857142858</v>
      </c>
      <c r="S163" s="62">
        <f t="shared" si="62"/>
        <v>12.857142857142858</v>
      </c>
      <c r="T163" s="63"/>
      <c r="U163" s="63"/>
      <c r="V163" s="1321"/>
      <c r="W163" s="64">
        <f t="shared" si="63"/>
        <v>2</v>
      </c>
      <c r="X163" s="64">
        <f t="shared" si="64"/>
        <v>0</v>
      </c>
      <c r="Y163" s="65" t="str">
        <f t="shared" si="65"/>
        <v>CUMPLIDA</v>
      </c>
      <c r="AA163" s="547" t="s">
        <v>654</v>
      </c>
      <c r="AB163" s="1034"/>
    </row>
    <row r="164" spans="1:32" s="18" customFormat="1" ht="303.75" customHeight="1" thickBot="1" x14ac:dyDescent="0.3">
      <c r="A164" s="66">
        <v>38</v>
      </c>
      <c r="B164" s="67">
        <v>1102001</v>
      </c>
      <c r="C164" s="68" t="s">
        <v>134</v>
      </c>
      <c r="D164" s="68" t="s">
        <v>135</v>
      </c>
      <c r="E164" s="69" t="s">
        <v>1080</v>
      </c>
      <c r="F164" s="82" t="s">
        <v>1354</v>
      </c>
      <c r="G164" s="82" t="s">
        <v>136</v>
      </c>
      <c r="H164" s="82" t="s">
        <v>137</v>
      </c>
      <c r="I164" s="83" t="s">
        <v>138</v>
      </c>
      <c r="J164" s="80">
        <v>1</v>
      </c>
      <c r="K164" s="72">
        <v>40422</v>
      </c>
      <c r="L164" s="72">
        <v>40786</v>
      </c>
      <c r="M164" s="73">
        <f t="shared" si="58"/>
        <v>52</v>
      </c>
      <c r="N164" s="767" t="s">
        <v>139</v>
      </c>
      <c r="O164" s="81">
        <v>1</v>
      </c>
      <c r="P164" s="75">
        <f t="shared" si="59"/>
        <v>1</v>
      </c>
      <c r="Q164" s="76">
        <f t="shared" si="60"/>
        <v>52</v>
      </c>
      <c r="R164" s="76">
        <f t="shared" si="61"/>
        <v>52</v>
      </c>
      <c r="S164" s="76">
        <f t="shared" si="62"/>
        <v>52</v>
      </c>
      <c r="T164" s="77"/>
      <c r="U164" s="77"/>
      <c r="V164" s="1317"/>
      <c r="W164" s="78">
        <f t="shared" si="63"/>
        <v>2</v>
      </c>
      <c r="X164" s="78">
        <f t="shared" si="64"/>
        <v>0</v>
      </c>
      <c r="Y164" s="79" t="str">
        <f t="shared" si="65"/>
        <v>CUMPLIDA</v>
      </c>
      <c r="AA164" s="546" t="s">
        <v>654</v>
      </c>
      <c r="AB164" s="846" t="str">
        <f>IF(Y164="CUMPLIDA","CUMPLIDA",IF(Y164="EN TERMINO","EN TERMINO","VENCIDA"))</f>
        <v>CUMPLIDA</v>
      </c>
    </row>
    <row r="165" spans="1:32" s="18" customFormat="1" ht="48.75" customHeight="1" thickBot="1" x14ac:dyDescent="0.3">
      <c r="A165" s="1246">
        <v>39</v>
      </c>
      <c r="B165" s="1124">
        <v>12010001</v>
      </c>
      <c r="C165" s="1124" t="s">
        <v>140</v>
      </c>
      <c r="D165" s="1124" t="s">
        <v>141</v>
      </c>
      <c r="E165" s="1126" t="s">
        <v>142</v>
      </c>
      <c r="F165" s="1241" t="s">
        <v>143</v>
      </c>
      <c r="G165" s="1241" t="s">
        <v>144</v>
      </c>
      <c r="H165" s="569" t="s">
        <v>1355</v>
      </c>
      <c r="I165" s="13" t="s">
        <v>146</v>
      </c>
      <c r="J165" s="13">
        <v>1</v>
      </c>
      <c r="K165" s="14">
        <v>40756</v>
      </c>
      <c r="L165" s="14">
        <v>40786</v>
      </c>
      <c r="M165" s="42">
        <f t="shared" si="58"/>
        <v>4.2857142857142856</v>
      </c>
      <c r="N165" s="1242" t="s">
        <v>139</v>
      </c>
      <c r="O165" s="43">
        <v>1</v>
      </c>
      <c r="P165" s="16">
        <f t="shared" si="59"/>
        <v>1</v>
      </c>
      <c r="Q165" s="15">
        <f t="shared" si="60"/>
        <v>4.2857142857142856</v>
      </c>
      <c r="R165" s="15">
        <f t="shared" si="61"/>
        <v>4.2857142857142856</v>
      </c>
      <c r="S165" s="15">
        <f t="shared" si="62"/>
        <v>4.2857142857142856</v>
      </c>
      <c r="T165" s="17"/>
      <c r="U165" s="17"/>
      <c r="V165" s="1322" t="s">
        <v>592</v>
      </c>
      <c r="W165" s="99">
        <f t="shared" si="63"/>
        <v>2</v>
      </c>
      <c r="X165" s="99">
        <f t="shared" si="64"/>
        <v>0</v>
      </c>
      <c r="Y165" s="100" t="str">
        <f t="shared" si="65"/>
        <v>CUMPLIDA</v>
      </c>
      <c r="AA165" s="547" t="s">
        <v>654</v>
      </c>
      <c r="AB165" s="1033" t="str">
        <f>IF(Y165&amp;Y166&amp;Y167="CUMPLIDA","CUMPLIDA",IF(OR(Y165="VENCIDA",Y166="VENCIDA",Y167="VENCIDA"),"VENCIDA",IF(W165+W166+W167=6,"CUMPLIDA","EN TERMINO")))</f>
        <v>CUMPLIDA</v>
      </c>
    </row>
    <row r="166" spans="1:32" s="18" customFormat="1" ht="57" thickBot="1" x14ac:dyDescent="0.3">
      <c r="A166" s="1246"/>
      <c r="B166" s="1124"/>
      <c r="C166" s="1124"/>
      <c r="D166" s="1124"/>
      <c r="E166" s="1126"/>
      <c r="F166" s="1241"/>
      <c r="G166" s="1241"/>
      <c r="H166" s="45" t="s">
        <v>147</v>
      </c>
      <c r="I166" s="13" t="s">
        <v>148</v>
      </c>
      <c r="J166" s="13">
        <v>1</v>
      </c>
      <c r="K166" s="14">
        <v>40787</v>
      </c>
      <c r="L166" s="14">
        <v>40816</v>
      </c>
      <c r="M166" s="42">
        <f t="shared" si="58"/>
        <v>4.1428571428571432</v>
      </c>
      <c r="N166" s="1242"/>
      <c r="O166" s="43">
        <v>1</v>
      </c>
      <c r="P166" s="16">
        <f t="shared" si="59"/>
        <v>1</v>
      </c>
      <c r="Q166" s="15">
        <f t="shared" si="60"/>
        <v>4.1428571428571432</v>
      </c>
      <c r="R166" s="15">
        <f t="shared" si="61"/>
        <v>4.1428571428571432</v>
      </c>
      <c r="S166" s="15">
        <f t="shared" si="62"/>
        <v>4.1428571428571432</v>
      </c>
      <c r="T166" s="17"/>
      <c r="U166" s="17"/>
      <c r="V166" s="1294" t="s">
        <v>2590</v>
      </c>
      <c r="W166" s="99">
        <f t="shared" si="63"/>
        <v>2</v>
      </c>
      <c r="X166" s="99">
        <f t="shared" si="64"/>
        <v>0</v>
      </c>
      <c r="Y166" s="100" t="str">
        <f t="shared" si="65"/>
        <v>CUMPLIDA</v>
      </c>
      <c r="AA166" s="547" t="s">
        <v>654</v>
      </c>
      <c r="AB166" s="1052"/>
    </row>
    <row r="167" spans="1:32" s="18" customFormat="1" ht="58.5" customHeight="1" thickBot="1" x14ac:dyDescent="0.3">
      <c r="A167" s="1247"/>
      <c r="B167" s="1125"/>
      <c r="C167" s="1125"/>
      <c r="D167" s="1125"/>
      <c r="E167" s="1127"/>
      <c r="F167" s="568" t="s">
        <v>149</v>
      </c>
      <c r="G167" s="56" t="s">
        <v>150</v>
      </c>
      <c r="H167" s="56" t="s">
        <v>151</v>
      </c>
      <c r="I167" s="57" t="s">
        <v>152</v>
      </c>
      <c r="J167" s="57">
        <v>1</v>
      </c>
      <c r="K167" s="58">
        <v>40238</v>
      </c>
      <c r="L167" s="58">
        <v>40359</v>
      </c>
      <c r="M167" s="59">
        <f t="shared" si="58"/>
        <v>17.285714285714285</v>
      </c>
      <c r="N167" s="1243"/>
      <c r="O167" s="60">
        <v>1</v>
      </c>
      <c r="P167" s="61">
        <f t="shared" si="59"/>
        <v>1</v>
      </c>
      <c r="Q167" s="62">
        <f t="shared" si="60"/>
        <v>17.285714285714285</v>
      </c>
      <c r="R167" s="62">
        <f t="shared" si="61"/>
        <v>17.285714285714285</v>
      </c>
      <c r="S167" s="62">
        <f t="shared" si="62"/>
        <v>17.285714285714285</v>
      </c>
      <c r="T167" s="63"/>
      <c r="U167" s="63"/>
      <c r="V167" s="1321"/>
      <c r="W167" s="64">
        <f t="shared" si="63"/>
        <v>2</v>
      </c>
      <c r="X167" s="64">
        <f t="shared" si="64"/>
        <v>0</v>
      </c>
      <c r="Y167" s="65" t="str">
        <f t="shared" si="65"/>
        <v>CUMPLIDA</v>
      </c>
      <c r="AA167" s="547" t="s">
        <v>654</v>
      </c>
      <c r="AB167" s="1034"/>
    </row>
    <row r="168" spans="1:32" s="18" customFormat="1" ht="116.25" customHeight="1" thickBot="1" x14ac:dyDescent="0.3">
      <c r="A168" s="604">
        <v>52</v>
      </c>
      <c r="B168" s="603">
        <v>1901001</v>
      </c>
      <c r="C168" s="605" t="s">
        <v>153</v>
      </c>
      <c r="D168" s="603" t="s">
        <v>154</v>
      </c>
      <c r="E168" s="429" t="s">
        <v>155</v>
      </c>
      <c r="F168" s="93" t="s">
        <v>1356</v>
      </c>
      <c r="G168" s="93" t="s">
        <v>156</v>
      </c>
      <c r="H168" s="93" t="s">
        <v>157</v>
      </c>
      <c r="I168" s="94" t="s">
        <v>158</v>
      </c>
      <c r="J168" s="94">
        <v>1</v>
      </c>
      <c r="K168" s="105">
        <v>40466</v>
      </c>
      <c r="L168" s="105">
        <v>40830</v>
      </c>
      <c r="M168" s="50">
        <f t="shared" si="58"/>
        <v>52</v>
      </c>
      <c r="N168" s="769" t="s">
        <v>400</v>
      </c>
      <c r="O168" s="95">
        <v>1</v>
      </c>
      <c r="P168" s="51">
        <f t="shared" si="59"/>
        <v>1</v>
      </c>
      <c r="Q168" s="52">
        <f t="shared" si="60"/>
        <v>52</v>
      </c>
      <c r="R168" s="52">
        <f t="shared" si="61"/>
        <v>52</v>
      </c>
      <c r="S168" s="52">
        <f t="shared" si="62"/>
        <v>52</v>
      </c>
      <c r="T168" s="53"/>
      <c r="U168" s="53"/>
      <c r="V168" s="1323" t="s">
        <v>2209</v>
      </c>
      <c r="W168" s="54">
        <f t="shared" si="63"/>
        <v>2</v>
      </c>
      <c r="X168" s="54">
        <f t="shared" si="64"/>
        <v>0</v>
      </c>
      <c r="Y168" s="55" t="str">
        <f t="shared" si="65"/>
        <v>CUMPLIDA</v>
      </c>
      <c r="AA168" s="547" t="s">
        <v>1064</v>
      </c>
      <c r="AB168" s="846" t="str">
        <f t="shared" ref="AB168:AB173" si="68">IF(Y168="CUMPLIDA","CUMPLIDA",IF(Y168="EN TERMINO","EN TERMINO","VENCIDA"))</f>
        <v>CUMPLIDA</v>
      </c>
    </row>
    <row r="169" spans="1:32" s="18" customFormat="1" ht="157.5" customHeight="1" thickBot="1" x14ac:dyDescent="0.3">
      <c r="A169" s="66">
        <v>53</v>
      </c>
      <c r="B169" s="67">
        <v>1901001</v>
      </c>
      <c r="C169" s="68" t="s">
        <v>159</v>
      </c>
      <c r="D169" s="68" t="s">
        <v>160</v>
      </c>
      <c r="E169" s="69" t="s">
        <v>161</v>
      </c>
      <c r="F169" s="82" t="s">
        <v>162</v>
      </c>
      <c r="G169" s="82" t="s">
        <v>1358</v>
      </c>
      <c r="H169" s="82" t="s">
        <v>163</v>
      </c>
      <c r="I169" s="83" t="s">
        <v>1357</v>
      </c>
      <c r="J169" s="83">
        <v>1</v>
      </c>
      <c r="K169" s="84">
        <v>40466</v>
      </c>
      <c r="L169" s="84">
        <v>40830</v>
      </c>
      <c r="M169" s="73">
        <f t="shared" ref="M169:M173" si="69">(+L169-K169)/7</f>
        <v>52</v>
      </c>
      <c r="N169" s="767" t="s">
        <v>164</v>
      </c>
      <c r="O169" s="74">
        <v>1</v>
      </c>
      <c r="P169" s="75">
        <f t="shared" ref="P169:P171" si="70">IF(O169/J169&gt;1,1,+O169/J169)</f>
        <v>1</v>
      </c>
      <c r="Q169" s="76">
        <f t="shared" ref="Q169:Q173" si="71">+M169*P169</f>
        <v>52</v>
      </c>
      <c r="R169" s="76">
        <f t="shared" ref="R169:R171" si="72">IF(L169&lt;=$T$8,Q169,0)</f>
        <v>52</v>
      </c>
      <c r="S169" s="76">
        <f t="shared" ref="S169:S171" si="73">IF($T$8&gt;=L169,M169,0)</f>
        <v>52</v>
      </c>
      <c r="T169" s="77"/>
      <c r="U169" s="77"/>
      <c r="V169" s="1323" t="s">
        <v>667</v>
      </c>
      <c r="W169" s="78">
        <f t="shared" ref="W169:W173" si="74">IF(P169=100%,2,0)</f>
        <v>2</v>
      </c>
      <c r="X169" s="78">
        <f t="shared" ref="X169:X173" si="75">IF(L169&lt;$Z$3,0,1)</f>
        <v>0</v>
      </c>
      <c r="Y169" s="79" t="str">
        <f t="shared" ref="Y169:Y173" si="76">IF(W169+X169&gt;1,"CUMPLIDA",IF(X169=1,"EN TERMINO","VENCIDA"))</f>
        <v>CUMPLIDA</v>
      </c>
      <c r="AA169" s="554" t="s">
        <v>1064</v>
      </c>
      <c r="AB169" s="846" t="str">
        <f t="shared" si="68"/>
        <v>CUMPLIDA</v>
      </c>
    </row>
    <row r="170" spans="1:32" s="18" customFormat="1" ht="161.25" customHeight="1" thickBot="1" x14ac:dyDescent="0.3">
      <c r="A170" s="66">
        <v>77</v>
      </c>
      <c r="B170" s="67">
        <v>1404004</v>
      </c>
      <c r="C170" s="68" t="s">
        <v>170</v>
      </c>
      <c r="D170" s="68" t="s">
        <v>171</v>
      </c>
      <c r="E170" s="69" t="s">
        <v>172</v>
      </c>
      <c r="F170" s="104" t="s">
        <v>173</v>
      </c>
      <c r="G170" s="104" t="s">
        <v>174</v>
      </c>
      <c r="H170" s="104" t="s">
        <v>1081</v>
      </c>
      <c r="I170" s="104" t="s">
        <v>175</v>
      </c>
      <c r="J170" s="71">
        <v>1</v>
      </c>
      <c r="K170" s="102">
        <v>40422</v>
      </c>
      <c r="L170" s="102">
        <v>40786</v>
      </c>
      <c r="M170" s="73">
        <f t="shared" si="69"/>
        <v>52</v>
      </c>
      <c r="N170" s="767" t="s">
        <v>139</v>
      </c>
      <c r="O170" s="254">
        <v>1</v>
      </c>
      <c r="P170" s="75">
        <f t="shared" si="70"/>
        <v>1</v>
      </c>
      <c r="Q170" s="76">
        <f t="shared" si="71"/>
        <v>52</v>
      </c>
      <c r="R170" s="76">
        <f t="shared" si="72"/>
        <v>52</v>
      </c>
      <c r="S170" s="76">
        <f t="shared" si="73"/>
        <v>52</v>
      </c>
      <c r="T170" s="77"/>
      <c r="U170" s="77"/>
      <c r="V170" s="1317"/>
      <c r="W170" s="78">
        <f t="shared" si="74"/>
        <v>2</v>
      </c>
      <c r="X170" s="78">
        <f t="shared" si="75"/>
        <v>0</v>
      </c>
      <c r="Y170" s="79" t="str">
        <f t="shared" si="76"/>
        <v>CUMPLIDA</v>
      </c>
      <c r="AA170" s="546" t="s">
        <v>654</v>
      </c>
      <c r="AB170" s="846" t="str">
        <f t="shared" si="68"/>
        <v>CUMPLIDA</v>
      </c>
    </row>
    <row r="171" spans="1:32" s="18" customFormat="1" ht="243" customHeight="1" thickBot="1" x14ac:dyDescent="0.3">
      <c r="A171" s="66">
        <v>93</v>
      </c>
      <c r="B171" s="110">
        <v>2202001</v>
      </c>
      <c r="C171" s="68" t="s">
        <v>178</v>
      </c>
      <c r="D171" s="68" t="s">
        <v>179</v>
      </c>
      <c r="E171" s="69" t="s">
        <v>180</v>
      </c>
      <c r="F171" s="70" t="s">
        <v>1359</v>
      </c>
      <c r="G171" s="70" t="s">
        <v>1362</v>
      </c>
      <c r="H171" s="70" t="s">
        <v>1360</v>
      </c>
      <c r="I171" s="71" t="s">
        <v>1363</v>
      </c>
      <c r="J171" s="80">
        <v>1</v>
      </c>
      <c r="K171" s="72">
        <v>40422</v>
      </c>
      <c r="L171" s="72">
        <v>40786</v>
      </c>
      <c r="M171" s="73">
        <f t="shared" si="69"/>
        <v>52</v>
      </c>
      <c r="N171" s="111" t="s">
        <v>177</v>
      </c>
      <c r="O171" s="81">
        <v>1</v>
      </c>
      <c r="P171" s="75">
        <f t="shared" si="70"/>
        <v>1</v>
      </c>
      <c r="Q171" s="76">
        <f t="shared" si="71"/>
        <v>52</v>
      </c>
      <c r="R171" s="76">
        <f t="shared" si="72"/>
        <v>52</v>
      </c>
      <c r="S171" s="76">
        <f t="shared" si="73"/>
        <v>52</v>
      </c>
      <c r="T171" s="77"/>
      <c r="U171" s="77"/>
      <c r="V171" s="1319" t="s">
        <v>1364</v>
      </c>
      <c r="W171" s="78">
        <f t="shared" si="74"/>
        <v>2</v>
      </c>
      <c r="X171" s="78">
        <f t="shared" si="75"/>
        <v>0</v>
      </c>
      <c r="Y171" s="79" t="str">
        <f t="shared" si="76"/>
        <v>CUMPLIDA</v>
      </c>
      <c r="AA171" s="546" t="s">
        <v>656</v>
      </c>
      <c r="AB171" s="846" t="str">
        <f t="shared" si="68"/>
        <v>CUMPLIDA</v>
      </c>
    </row>
    <row r="172" spans="1:32" s="18" customFormat="1" ht="99.75" customHeight="1" thickBot="1" x14ac:dyDescent="0.3">
      <c r="A172" s="66">
        <v>94</v>
      </c>
      <c r="B172" s="110">
        <v>2202001</v>
      </c>
      <c r="C172" s="68" t="s">
        <v>181</v>
      </c>
      <c r="D172" s="68" t="s">
        <v>182</v>
      </c>
      <c r="E172" s="69"/>
      <c r="F172" s="70" t="s">
        <v>183</v>
      </c>
      <c r="G172" s="70" t="s">
        <v>184</v>
      </c>
      <c r="H172" s="71" t="s">
        <v>185</v>
      </c>
      <c r="I172" s="71" t="s">
        <v>58</v>
      </c>
      <c r="J172" s="71">
        <v>1</v>
      </c>
      <c r="K172" s="72">
        <v>40452</v>
      </c>
      <c r="L172" s="72">
        <v>40724</v>
      </c>
      <c r="M172" s="73">
        <f t="shared" si="69"/>
        <v>38.857142857142854</v>
      </c>
      <c r="N172" s="767" t="s">
        <v>25</v>
      </c>
      <c r="O172" s="81">
        <v>1</v>
      </c>
      <c r="P172" s="75">
        <f>IF(O172/J172&gt;1,1,+O172/J172)</f>
        <v>1</v>
      </c>
      <c r="Q172" s="76">
        <f t="shared" si="71"/>
        <v>38.857142857142854</v>
      </c>
      <c r="R172" s="76">
        <f>IF(L172&lt;=$T$8,Q172,0)</f>
        <v>38.857142857142854</v>
      </c>
      <c r="S172" s="76">
        <f>IF($T$8&gt;=L172,M172,0)</f>
        <v>38.857142857142854</v>
      </c>
      <c r="T172" s="77"/>
      <c r="U172" s="77"/>
      <c r="V172" s="1286" t="s">
        <v>2179</v>
      </c>
      <c r="W172" s="78">
        <f t="shared" si="74"/>
        <v>2</v>
      </c>
      <c r="X172" s="78">
        <f t="shared" si="75"/>
        <v>0</v>
      </c>
      <c r="Y172" s="79" t="str">
        <f t="shared" si="76"/>
        <v>CUMPLIDA</v>
      </c>
      <c r="AA172" s="546" t="s">
        <v>651</v>
      </c>
      <c r="AB172" s="846" t="str">
        <f t="shared" si="68"/>
        <v>CUMPLIDA</v>
      </c>
    </row>
    <row r="173" spans="1:32" ht="192" customHeight="1" thickBot="1" x14ac:dyDescent="0.25">
      <c r="A173" s="66">
        <v>95</v>
      </c>
      <c r="B173" s="67">
        <v>2202001</v>
      </c>
      <c r="C173" s="68" t="s">
        <v>186</v>
      </c>
      <c r="D173" s="68" t="s">
        <v>187</v>
      </c>
      <c r="E173" s="69" t="s">
        <v>188</v>
      </c>
      <c r="F173" s="70" t="s">
        <v>189</v>
      </c>
      <c r="G173" s="70" t="s">
        <v>190</v>
      </c>
      <c r="H173" s="70" t="s">
        <v>191</v>
      </c>
      <c r="I173" s="71" t="s">
        <v>192</v>
      </c>
      <c r="J173" s="80">
        <v>1</v>
      </c>
      <c r="K173" s="72">
        <v>40504</v>
      </c>
      <c r="L173" s="72">
        <v>40603</v>
      </c>
      <c r="M173" s="73">
        <f t="shared" si="69"/>
        <v>14.142857142857142</v>
      </c>
      <c r="N173" s="111" t="s">
        <v>177</v>
      </c>
      <c r="O173" s="112">
        <v>1</v>
      </c>
      <c r="P173" s="75">
        <f>IF(O173/J173&gt;1,1,+O173/J173)</f>
        <v>1</v>
      </c>
      <c r="Q173" s="76">
        <f t="shared" si="71"/>
        <v>14.142857142857142</v>
      </c>
      <c r="R173" s="76">
        <f>IF(L173&lt;=$T$8,Q173,0)</f>
        <v>14.142857142857142</v>
      </c>
      <c r="S173" s="76">
        <f>IF($T$8&gt;=L173,M173,0)</f>
        <v>14.142857142857142</v>
      </c>
      <c r="T173" s="113"/>
      <c r="U173" s="113"/>
      <c r="V173" s="1324" t="s">
        <v>1361</v>
      </c>
      <c r="W173" s="78">
        <f t="shared" si="74"/>
        <v>2</v>
      </c>
      <c r="X173" s="78">
        <f t="shared" si="75"/>
        <v>0</v>
      </c>
      <c r="Y173" s="79" t="str">
        <f t="shared" si="76"/>
        <v>CUMPLIDA</v>
      </c>
      <c r="AA173" s="546" t="s">
        <v>656</v>
      </c>
      <c r="AB173" s="846" t="str">
        <f t="shared" si="68"/>
        <v>CUMPLIDA</v>
      </c>
    </row>
    <row r="174" spans="1:32" s="12" customFormat="1" ht="21" customHeight="1" thickBot="1" x14ac:dyDescent="0.3">
      <c r="A174" s="249" t="s">
        <v>193</v>
      </c>
      <c r="B174" s="250"/>
      <c r="C174" s="250"/>
      <c r="D174" s="250"/>
      <c r="E174" s="250"/>
      <c r="F174" s="250"/>
      <c r="G174" s="250"/>
      <c r="H174" s="250"/>
      <c r="I174" s="250"/>
      <c r="J174" s="250"/>
      <c r="K174" s="250"/>
      <c r="L174" s="250"/>
      <c r="M174" s="250"/>
      <c r="N174" s="251"/>
      <c r="O174" s="252"/>
      <c r="P174" s="843"/>
      <c r="Q174" s="844"/>
      <c r="R174" s="844"/>
      <c r="S174" s="844"/>
      <c r="T174" s="844"/>
      <c r="U174" s="844"/>
      <c r="V174" s="1325"/>
      <c r="W174" s="11"/>
      <c r="X174" s="11"/>
      <c r="Y174" s="46"/>
      <c r="AA174" s="430"/>
    </row>
    <row r="175" spans="1:32" s="21" customFormat="1" ht="372.75" customHeight="1" thickBot="1" x14ac:dyDescent="0.25">
      <c r="A175" s="122">
        <v>63</v>
      </c>
      <c r="B175" s="67">
        <v>1202002</v>
      </c>
      <c r="C175" s="108" t="s">
        <v>199</v>
      </c>
      <c r="D175" s="68" t="s">
        <v>200</v>
      </c>
      <c r="E175" s="68" t="s">
        <v>201</v>
      </c>
      <c r="F175" s="116" t="s">
        <v>1365</v>
      </c>
      <c r="G175" s="116" t="s">
        <v>1366</v>
      </c>
      <c r="H175" s="116" t="s">
        <v>1367</v>
      </c>
      <c r="I175" s="117" t="s">
        <v>202</v>
      </c>
      <c r="J175" s="120">
        <v>1</v>
      </c>
      <c r="K175" s="123">
        <v>40086</v>
      </c>
      <c r="L175" s="123">
        <v>40178</v>
      </c>
      <c r="M175" s="73">
        <f t="shared" ref="M175" si="77">(+L175-K175)/7</f>
        <v>13.142857142857142</v>
      </c>
      <c r="N175" s="118" t="s">
        <v>196</v>
      </c>
      <c r="O175" s="130">
        <v>1</v>
      </c>
      <c r="P175" s="75">
        <f>IF(O175/J175&gt;1,1,+O175/J175)</f>
        <v>1</v>
      </c>
      <c r="Q175" s="76">
        <f t="shared" ref="Q175" si="78">+M175*P175</f>
        <v>13.142857142857142</v>
      </c>
      <c r="R175" s="76">
        <f>IF(L175&lt;=$T$8,Q175,0)</f>
        <v>13.142857142857142</v>
      </c>
      <c r="S175" s="76">
        <f>IF($T$8&gt;=L175,M175,0)</f>
        <v>13.142857142857142</v>
      </c>
      <c r="T175" s="77"/>
      <c r="U175" s="77"/>
      <c r="V175" s="1326"/>
      <c r="W175" s="78">
        <f t="shared" ref="W175:W178" si="79">IF(P175=100%,2,0)</f>
        <v>2</v>
      </c>
      <c r="X175" s="78">
        <f t="shared" ref="X175" si="80">IF(L175&lt;$Z$3,0,1)</f>
        <v>0</v>
      </c>
      <c r="Y175" s="79" t="str">
        <f t="shared" ref="Y175:Y178" si="81">IF(W175+X175&gt;1,"CUMPLIDA",IF(X175=1,"EN TERMINO","VENCIDA"))</f>
        <v>CUMPLIDA</v>
      </c>
      <c r="AA175" s="431" t="s">
        <v>651</v>
      </c>
      <c r="AB175" s="846" t="str">
        <f>IF(Y175="CUMPLIDA","CUMPLIDA",IF(Y175="EN TERMINO","EN TERMINO","VENCIDA"))</f>
        <v>CUMPLIDA</v>
      </c>
    </row>
    <row r="176" spans="1:32" s="23" customFormat="1" ht="21" customHeight="1" thickBot="1" x14ac:dyDescent="0.3">
      <c r="A176" s="250" t="s">
        <v>203</v>
      </c>
      <c r="B176" s="250"/>
      <c r="C176" s="250"/>
      <c r="D176" s="250"/>
      <c r="E176" s="250"/>
      <c r="F176" s="250"/>
      <c r="G176" s="250"/>
      <c r="H176" s="250"/>
      <c r="I176" s="250"/>
      <c r="J176" s="250"/>
      <c r="K176" s="250"/>
      <c r="L176" s="250"/>
      <c r="M176" s="250"/>
      <c r="N176" s="250"/>
      <c r="O176" s="642"/>
      <c r="P176" s="642"/>
      <c r="Q176" s="642"/>
      <c r="R176" s="642"/>
      <c r="S176" s="642"/>
      <c r="T176" s="642"/>
      <c r="U176" s="643"/>
      <c r="V176" s="1327"/>
      <c r="AF176" s="2"/>
    </row>
    <row r="177" spans="1:28" s="21" customFormat="1" ht="267.75" customHeight="1" thickBot="1" x14ac:dyDescent="0.25">
      <c r="A177" s="122">
        <v>18</v>
      </c>
      <c r="B177" s="110">
        <v>1201001</v>
      </c>
      <c r="C177" s="119" t="s">
        <v>204</v>
      </c>
      <c r="D177" s="119" t="s">
        <v>205</v>
      </c>
      <c r="E177" s="119" t="s">
        <v>206</v>
      </c>
      <c r="F177" s="91" t="s">
        <v>1368</v>
      </c>
      <c r="G177" s="133" t="s">
        <v>1370</v>
      </c>
      <c r="H177" s="133" t="s">
        <v>1371</v>
      </c>
      <c r="I177" s="134" t="s">
        <v>207</v>
      </c>
      <c r="J177" s="117">
        <v>1</v>
      </c>
      <c r="K177" s="131">
        <v>39828</v>
      </c>
      <c r="L177" s="131">
        <v>39994</v>
      </c>
      <c r="M177" s="73">
        <f t="shared" ref="M177:M183" si="82">(+L177-K177)/7</f>
        <v>23.714285714285715</v>
      </c>
      <c r="N177" s="118" t="s">
        <v>208</v>
      </c>
      <c r="O177" s="135">
        <v>1</v>
      </c>
      <c r="P177" s="75">
        <f>IF(O177/J177&gt;1,1,+O177/J177)</f>
        <v>1</v>
      </c>
      <c r="Q177" s="76">
        <f t="shared" ref="Q177:Q178" si="83">+M177*P177</f>
        <v>23.714285714285715</v>
      </c>
      <c r="R177" s="76">
        <f>IF(L177&lt;=$T$8,Q177,0)</f>
        <v>23.714285714285715</v>
      </c>
      <c r="S177" s="76">
        <f>IF($T$8&gt;=L177,M177,0)</f>
        <v>23.714285714285715</v>
      </c>
      <c r="T177" s="136"/>
      <c r="U177" s="136"/>
      <c r="V177" s="1328" t="s">
        <v>2574</v>
      </c>
      <c r="W177" s="78">
        <f t="shared" si="79"/>
        <v>2</v>
      </c>
      <c r="X177" s="78">
        <f t="shared" ref="X177:X185" si="84">IF(L177&lt;$Z$3,0,1)</f>
        <v>0</v>
      </c>
      <c r="Y177" s="79" t="str">
        <f t="shared" si="81"/>
        <v>CUMPLIDA</v>
      </c>
      <c r="AA177" s="431" t="s">
        <v>651</v>
      </c>
      <c r="AB177" s="846" t="str">
        <f>IF(Y177="CUMPLIDA","CUMPLIDA",IF(Y177="EN TERMINO","EN TERMINO","VENCIDA"))</f>
        <v>CUMPLIDA</v>
      </c>
    </row>
    <row r="178" spans="1:28" ht="183.75" customHeight="1" thickBot="1" x14ac:dyDescent="0.25">
      <c r="A178" s="122">
        <v>20</v>
      </c>
      <c r="B178" s="110">
        <v>1201100</v>
      </c>
      <c r="C178" s="119" t="s">
        <v>1082</v>
      </c>
      <c r="D178" s="119" t="s">
        <v>209</v>
      </c>
      <c r="E178" s="119" t="s">
        <v>210</v>
      </c>
      <c r="F178" s="91" t="s">
        <v>1369</v>
      </c>
      <c r="G178" s="133" t="s">
        <v>1372</v>
      </c>
      <c r="H178" s="133" t="s">
        <v>1371</v>
      </c>
      <c r="I178" s="134" t="s">
        <v>207</v>
      </c>
      <c r="J178" s="117">
        <v>1</v>
      </c>
      <c r="K178" s="131">
        <v>39828</v>
      </c>
      <c r="L178" s="131">
        <v>40178</v>
      </c>
      <c r="M178" s="73">
        <f t="shared" si="82"/>
        <v>50</v>
      </c>
      <c r="N178" s="118" t="s">
        <v>208</v>
      </c>
      <c r="O178" s="137">
        <v>1</v>
      </c>
      <c r="P178" s="75">
        <f>IF(O178/J178&gt;1,1,+O178/J178)</f>
        <v>1</v>
      </c>
      <c r="Q178" s="76">
        <f t="shared" si="83"/>
        <v>50</v>
      </c>
      <c r="R178" s="76">
        <f>IF(L178&lt;=$T$8,Q178,0)</f>
        <v>50</v>
      </c>
      <c r="S178" s="76">
        <f>IF($T$8&gt;=L178,M178,0)</f>
        <v>50</v>
      </c>
      <c r="T178" s="138"/>
      <c r="U178" s="138"/>
      <c r="V178" s="1328" t="s">
        <v>2575</v>
      </c>
      <c r="W178" s="78">
        <f t="shared" si="79"/>
        <v>2</v>
      </c>
      <c r="X178" s="78">
        <f t="shared" si="84"/>
        <v>0</v>
      </c>
      <c r="Y178" s="79" t="str">
        <f t="shared" si="81"/>
        <v>CUMPLIDA</v>
      </c>
      <c r="AA178" s="431" t="s">
        <v>651</v>
      </c>
      <c r="AB178" s="846" t="str">
        <f>IF(Y178="CUMPLIDA","CUMPLIDA",IF(Y178="EN TERMINO","EN TERMINO","VENCIDA"))</f>
        <v>CUMPLIDA</v>
      </c>
    </row>
    <row r="179" spans="1:28" ht="22.5" customHeight="1" thickBot="1" x14ac:dyDescent="0.25">
      <c r="A179" s="479" t="s">
        <v>2234</v>
      </c>
      <c r="B179" s="250"/>
      <c r="C179" s="250"/>
      <c r="D179" s="250"/>
      <c r="E179" s="250"/>
      <c r="F179" s="250"/>
      <c r="G179" s="250"/>
      <c r="H179" s="250"/>
      <c r="I179" s="250"/>
      <c r="J179" s="250"/>
      <c r="K179" s="250"/>
      <c r="L179" s="250"/>
      <c r="M179" s="250"/>
      <c r="N179" s="480"/>
      <c r="O179" s="481"/>
      <c r="P179" s="482"/>
      <c r="Q179" s="482"/>
      <c r="R179" s="482"/>
      <c r="S179" s="482"/>
      <c r="T179" s="482"/>
      <c r="U179" s="482"/>
      <c r="V179" s="1329"/>
      <c r="AA179" s="430"/>
    </row>
    <row r="180" spans="1:28" ht="174.75" customHeight="1" thickBot="1" x14ac:dyDescent="0.25">
      <c r="A180" s="122">
        <v>18</v>
      </c>
      <c r="B180" s="139">
        <v>1302100</v>
      </c>
      <c r="C180" s="119" t="s">
        <v>211</v>
      </c>
      <c r="D180" s="119" t="s">
        <v>212</v>
      </c>
      <c r="E180" s="140" t="s">
        <v>213</v>
      </c>
      <c r="F180" s="141" t="s">
        <v>214</v>
      </c>
      <c r="G180" s="141" t="s">
        <v>215</v>
      </c>
      <c r="H180" s="141" t="s">
        <v>216</v>
      </c>
      <c r="I180" s="142" t="s">
        <v>217</v>
      </c>
      <c r="J180" s="142">
        <v>1</v>
      </c>
      <c r="K180" s="131">
        <v>40221</v>
      </c>
      <c r="L180" s="131">
        <v>40374</v>
      </c>
      <c r="M180" s="73">
        <f t="shared" si="82"/>
        <v>21.857142857142858</v>
      </c>
      <c r="N180" s="145" t="s">
        <v>252</v>
      </c>
      <c r="O180" s="144">
        <v>1</v>
      </c>
      <c r="P180" s="75">
        <f t="shared" ref="P180:P183" si="85">IF(O180/J180&gt;1,1,+O180/J180)</f>
        <v>1</v>
      </c>
      <c r="Q180" s="76">
        <f t="shared" ref="Q180:Q183" si="86">+M180*P180</f>
        <v>21.857142857142858</v>
      </c>
      <c r="R180" s="76">
        <f t="shared" ref="R180:R183" si="87">IF(L180&lt;=$T$8,Q180,0)</f>
        <v>21.857142857142858</v>
      </c>
      <c r="S180" s="76">
        <f t="shared" ref="S180:S183" si="88">IF($T$8&gt;=L180,M180,0)</f>
        <v>21.857142857142858</v>
      </c>
      <c r="T180" s="138"/>
      <c r="U180" s="138"/>
      <c r="V180" s="1330" t="s">
        <v>2093</v>
      </c>
      <c r="W180" s="78">
        <f t="shared" ref="W180:W194" si="89">IF(P180=100%,2,0)</f>
        <v>2</v>
      </c>
      <c r="X180" s="78">
        <f t="shared" si="84"/>
        <v>0</v>
      </c>
      <c r="Y180" s="79" t="str">
        <f t="shared" ref="Y180:Y194" si="90">IF(W180+X180&gt;1,"CUMPLIDA",IF(X180=1,"EN TERMINO","VENCIDA"))</f>
        <v>CUMPLIDA</v>
      </c>
      <c r="AA180" s="546" t="s">
        <v>656</v>
      </c>
      <c r="AB180" s="846" t="str">
        <f t="shared" ref="AB180:AB183" si="91">IF(Y180="CUMPLIDA","CUMPLIDA",IF(Y180="EN TERMINO","EN TERMINO","VENCIDA"))</f>
        <v>CUMPLIDA</v>
      </c>
    </row>
    <row r="181" spans="1:28" ht="377.25" customHeight="1" thickBot="1" x14ac:dyDescent="0.25">
      <c r="A181" s="122">
        <v>19</v>
      </c>
      <c r="B181" s="139">
        <v>1201001</v>
      </c>
      <c r="C181" s="119" t="s">
        <v>218</v>
      </c>
      <c r="D181" s="119" t="s">
        <v>219</v>
      </c>
      <c r="E181" s="140" t="s">
        <v>220</v>
      </c>
      <c r="F181" s="141" t="s">
        <v>1083</v>
      </c>
      <c r="G181" s="141" t="s">
        <v>224</v>
      </c>
      <c r="H181" s="141" t="s">
        <v>1373</v>
      </c>
      <c r="I181" s="142" t="s">
        <v>221</v>
      </c>
      <c r="J181" s="142">
        <v>1</v>
      </c>
      <c r="K181" s="131">
        <v>40221</v>
      </c>
      <c r="L181" s="131">
        <v>40268</v>
      </c>
      <c r="M181" s="73">
        <f t="shared" si="82"/>
        <v>6.7142857142857144</v>
      </c>
      <c r="N181" s="143"/>
      <c r="O181" s="144">
        <v>1</v>
      </c>
      <c r="P181" s="75">
        <f t="shared" si="85"/>
        <v>1</v>
      </c>
      <c r="Q181" s="76">
        <f t="shared" si="86"/>
        <v>6.7142857142857144</v>
      </c>
      <c r="R181" s="76">
        <f t="shared" si="87"/>
        <v>6.7142857142857144</v>
      </c>
      <c r="S181" s="76">
        <f t="shared" si="88"/>
        <v>6.7142857142857144</v>
      </c>
      <c r="T181" s="138"/>
      <c r="U181" s="138"/>
      <c r="V181" s="1331" t="s">
        <v>2180</v>
      </c>
      <c r="W181" s="78">
        <f t="shared" si="89"/>
        <v>2</v>
      </c>
      <c r="X181" s="78">
        <f t="shared" si="84"/>
        <v>0</v>
      </c>
      <c r="Y181" s="79" t="str">
        <f t="shared" si="90"/>
        <v>CUMPLIDA</v>
      </c>
      <c r="AA181" s="546" t="s">
        <v>656</v>
      </c>
      <c r="AB181" s="846" t="str">
        <f t="shared" si="91"/>
        <v>CUMPLIDA</v>
      </c>
    </row>
    <row r="182" spans="1:28" ht="128.25" customHeight="1" thickBot="1" x14ac:dyDescent="0.25">
      <c r="A182" s="611">
        <v>20</v>
      </c>
      <c r="B182" s="612">
        <v>1201001</v>
      </c>
      <c r="C182" s="605" t="s">
        <v>222</v>
      </c>
      <c r="D182" s="606" t="s">
        <v>219</v>
      </c>
      <c r="E182" s="606" t="s">
        <v>223</v>
      </c>
      <c r="F182" s="141" t="s">
        <v>225</v>
      </c>
      <c r="G182" s="141" t="s">
        <v>224</v>
      </c>
      <c r="H182" s="141" t="s">
        <v>226</v>
      </c>
      <c r="I182" s="142" t="s">
        <v>227</v>
      </c>
      <c r="J182" s="142">
        <v>1</v>
      </c>
      <c r="K182" s="131">
        <v>41122</v>
      </c>
      <c r="L182" s="131">
        <v>41274</v>
      </c>
      <c r="M182" s="59">
        <f t="shared" si="82"/>
        <v>21.714285714285715</v>
      </c>
      <c r="N182" s="246" t="s">
        <v>262</v>
      </c>
      <c r="O182" s="149">
        <v>1</v>
      </c>
      <c r="P182" s="61">
        <f t="shared" si="85"/>
        <v>1</v>
      </c>
      <c r="Q182" s="62">
        <f t="shared" si="86"/>
        <v>21.714285714285715</v>
      </c>
      <c r="R182" s="62">
        <f t="shared" si="87"/>
        <v>21.714285714285715</v>
      </c>
      <c r="S182" s="62">
        <f t="shared" si="88"/>
        <v>21.714285714285715</v>
      </c>
      <c r="T182" s="150"/>
      <c r="U182" s="150"/>
      <c r="V182" s="1286" t="s">
        <v>2181</v>
      </c>
      <c r="W182" s="64">
        <f t="shared" si="89"/>
        <v>2</v>
      </c>
      <c r="X182" s="64">
        <f t="shared" si="84"/>
        <v>0</v>
      </c>
      <c r="Y182" s="65" t="str">
        <f t="shared" si="90"/>
        <v>CUMPLIDA</v>
      </c>
      <c r="AA182" s="547" t="s">
        <v>656</v>
      </c>
      <c r="AB182" s="846" t="str">
        <f t="shared" si="91"/>
        <v>CUMPLIDA</v>
      </c>
    </row>
    <row r="183" spans="1:28" ht="234.75" customHeight="1" thickBot="1" x14ac:dyDescent="0.25">
      <c r="A183" s="122">
        <v>23</v>
      </c>
      <c r="B183" s="139">
        <v>1201001</v>
      </c>
      <c r="C183" s="119" t="s">
        <v>228</v>
      </c>
      <c r="D183" s="119" t="s">
        <v>219</v>
      </c>
      <c r="E183" s="140" t="s">
        <v>229</v>
      </c>
      <c r="F183" s="141" t="s">
        <v>230</v>
      </c>
      <c r="G183" s="141" t="s">
        <v>224</v>
      </c>
      <c r="H183" s="141" t="s">
        <v>231</v>
      </c>
      <c r="I183" s="142" t="s">
        <v>232</v>
      </c>
      <c r="J183" s="142">
        <v>1</v>
      </c>
      <c r="K183" s="131">
        <v>41122</v>
      </c>
      <c r="L183" s="131">
        <v>41273</v>
      </c>
      <c r="M183" s="73">
        <f t="shared" si="82"/>
        <v>21.571428571428573</v>
      </c>
      <c r="N183" s="425" t="s">
        <v>648</v>
      </c>
      <c r="O183" s="144">
        <v>1</v>
      </c>
      <c r="P183" s="75">
        <f t="shared" si="85"/>
        <v>1</v>
      </c>
      <c r="Q183" s="76">
        <f t="shared" si="86"/>
        <v>21.571428571428573</v>
      </c>
      <c r="R183" s="76">
        <f t="shared" si="87"/>
        <v>21.571428571428573</v>
      </c>
      <c r="S183" s="76">
        <f t="shared" si="88"/>
        <v>21.571428571428573</v>
      </c>
      <c r="T183" s="138"/>
      <c r="U183" s="138"/>
      <c r="V183" s="1286" t="s">
        <v>2182</v>
      </c>
      <c r="W183" s="78">
        <f t="shared" si="89"/>
        <v>2</v>
      </c>
      <c r="X183" s="78">
        <f t="shared" si="84"/>
        <v>0</v>
      </c>
      <c r="Y183" s="79" t="str">
        <f t="shared" si="90"/>
        <v>CUMPLIDA</v>
      </c>
      <c r="AA183" s="546" t="s">
        <v>656</v>
      </c>
      <c r="AB183" s="846" t="str">
        <f t="shared" si="91"/>
        <v>CUMPLIDA</v>
      </c>
    </row>
    <row r="184" spans="1:28" ht="15" customHeight="1" thickBot="1" x14ac:dyDescent="0.25">
      <c r="A184" s="486" t="s">
        <v>253</v>
      </c>
      <c r="B184" s="719"/>
      <c r="C184" s="719"/>
      <c r="D184" s="719"/>
      <c r="E184" s="719"/>
      <c r="F184" s="719"/>
      <c r="G184" s="719"/>
      <c r="H184" s="719"/>
      <c r="I184" s="719"/>
      <c r="J184" s="719"/>
      <c r="K184" s="719"/>
      <c r="L184" s="719"/>
      <c r="M184" s="719"/>
      <c r="N184" s="720"/>
      <c r="O184" s="721"/>
      <c r="P184" s="722"/>
      <c r="Q184" s="722"/>
      <c r="R184" s="722"/>
      <c r="S184" s="722"/>
      <c r="T184" s="722"/>
      <c r="U184" s="722"/>
      <c r="V184" s="1332"/>
      <c r="AA184" s="430"/>
    </row>
    <row r="185" spans="1:28" ht="170.25" customHeight="1" thickBot="1" x14ac:dyDescent="0.25">
      <c r="A185" s="202">
        <v>2</v>
      </c>
      <c r="B185" s="203" t="s">
        <v>254</v>
      </c>
      <c r="C185" s="204" t="s">
        <v>255</v>
      </c>
      <c r="D185" s="204" t="s">
        <v>256</v>
      </c>
      <c r="E185" s="204" t="s">
        <v>257</v>
      </c>
      <c r="F185" s="141" t="s">
        <v>1084</v>
      </c>
      <c r="G185" s="141" t="s">
        <v>1374</v>
      </c>
      <c r="H185" s="141" t="s">
        <v>1375</v>
      </c>
      <c r="I185" s="142" t="s">
        <v>1376</v>
      </c>
      <c r="J185" s="205">
        <v>1</v>
      </c>
      <c r="K185" s="206">
        <v>40724</v>
      </c>
      <c r="L185" s="206">
        <v>40816</v>
      </c>
      <c r="M185" s="207">
        <f t="shared" ref="M185:M206" si="92">(L185-K185)/7</f>
        <v>13.142857142857142</v>
      </c>
      <c r="N185" s="208" t="s">
        <v>258</v>
      </c>
      <c r="O185" s="426">
        <v>1</v>
      </c>
      <c r="P185" s="210">
        <f t="shared" ref="P185:P206" si="93">IF(O185/J185&gt;1,1,+O185/J185)</f>
        <v>1</v>
      </c>
      <c r="Q185" s="211">
        <f t="shared" ref="Q185:Q206" si="94">+M185*P185</f>
        <v>13.142857142857142</v>
      </c>
      <c r="R185" s="211">
        <f t="shared" ref="R185:R206" si="95">IF(L185&lt;=$T$8,Q185,0)</f>
        <v>13.142857142857142</v>
      </c>
      <c r="S185" s="211">
        <f t="shared" ref="S185:S205" si="96">IF($T$8&gt;=L185,M185,0)</f>
        <v>13.142857142857142</v>
      </c>
      <c r="T185" s="212"/>
      <c r="U185" s="212"/>
      <c r="V185" s="1333" t="s">
        <v>666</v>
      </c>
      <c r="W185" s="213">
        <f t="shared" si="89"/>
        <v>2</v>
      </c>
      <c r="X185" s="213">
        <f t="shared" si="84"/>
        <v>0</v>
      </c>
      <c r="Y185" s="79" t="str">
        <f t="shared" si="90"/>
        <v>CUMPLIDA</v>
      </c>
      <c r="AA185" s="547" t="s">
        <v>656</v>
      </c>
      <c r="AB185" s="846" t="str">
        <f>IF(Y185="CUMPLIDA","CUMPLIDA",IF(Y185="EN TERMINO","EN TERMINO","VENCIDA"))</f>
        <v>CUMPLIDA</v>
      </c>
    </row>
    <row r="186" spans="1:28" ht="383.25" thickBot="1" x14ac:dyDescent="0.25">
      <c r="A186" s="1137">
        <v>3</v>
      </c>
      <c r="B186" s="1128" t="s">
        <v>254</v>
      </c>
      <c r="C186" s="1128" t="s">
        <v>259</v>
      </c>
      <c r="D186" s="1128" t="s">
        <v>260</v>
      </c>
      <c r="E186" s="1128" t="s">
        <v>261</v>
      </c>
      <c r="F186" s="1139" t="s">
        <v>1377</v>
      </c>
      <c r="G186" s="1139" t="s">
        <v>1378</v>
      </c>
      <c r="H186" s="730" t="s">
        <v>263</v>
      </c>
      <c r="I186" s="731" t="s">
        <v>264</v>
      </c>
      <c r="J186" s="732">
        <v>1</v>
      </c>
      <c r="K186" s="733">
        <v>40756</v>
      </c>
      <c r="L186" s="733">
        <v>40770</v>
      </c>
      <c r="M186" s="634">
        <f t="shared" si="92"/>
        <v>2</v>
      </c>
      <c r="N186" s="635" t="s">
        <v>52</v>
      </c>
      <c r="O186" s="989">
        <v>1</v>
      </c>
      <c r="P186" s="636">
        <f t="shared" si="93"/>
        <v>1</v>
      </c>
      <c r="Q186" s="637">
        <f t="shared" si="94"/>
        <v>2</v>
      </c>
      <c r="R186" s="637">
        <f t="shared" si="95"/>
        <v>2</v>
      </c>
      <c r="S186" s="637">
        <f t="shared" si="96"/>
        <v>2</v>
      </c>
      <c r="T186" s="638"/>
      <c r="U186" s="638"/>
      <c r="V186" s="1334" t="s">
        <v>2592</v>
      </c>
      <c r="W186" s="156">
        <f t="shared" si="89"/>
        <v>2</v>
      </c>
      <c r="X186" s="156">
        <f t="shared" ref="X186:X210" si="97">IF(L186&lt;$Z$3,0,1)</f>
        <v>0</v>
      </c>
      <c r="Y186" s="639" t="str">
        <f t="shared" si="90"/>
        <v>CUMPLIDA</v>
      </c>
      <c r="AA186" s="547" t="s">
        <v>656</v>
      </c>
      <c r="AB186" s="1033" t="str">
        <f>IF(Y186&amp;Y187&amp;Y188&amp;Y189&amp;Y190&amp;Y191="CUMPLIDA","CUMPLIDA",IF(OR(Y186="VENCIDA",Y187="VENCIDA",Y188="VENCIDA",Y189="VENCIDA",Y190="VENCIDA",Y191="VENCIDA"),"VENCIDA",IF(W186+W187+W188+W189+W190+W191=12,"CUMPLIDA","EN TERMINO")))</f>
        <v>CUMPLIDA</v>
      </c>
    </row>
    <row r="187" spans="1:28" ht="152.25" customHeight="1" thickBot="1" x14ac:dyDescent="0.25">
      <c r="A187" s="1137"/>
      <c r="B187" s="1128"/>
      <c r="C187" s="1128"/>
      <c r="D187" s="1128"/>
      <c r="E187" s="1128"/>
      <c r="F187" s="1139"/>
      <c r="G187" s="1139"/>
      <c r="H187" s="626" t="s">
        <v>1380</v>
      </c>
      <c r="I187" s="162" t="s">
        <v>165</v>
      </c>
      <c r="J187" s="165">
        <v>1</v>
      </c>
      <c r="K187" s="164">
        <v>40761</v>
      </c>
      <c r="L187" s="164">
        <v>40816</v>
      </c>
      <c r="M187" s="168">
        <f t="shared" si="92"/>
        <v>7.8571428571428568</v>
      </c>
      <c r="N187" s="172" t="s">
        <v>265</v>
      </c>
      <c r="O187" s="169">
        <v>1</v>
      </c>
      <c r="P187" s="170">
        <f t="shared" si="93"/>
        <v>1</v>
      </c>
      <c r="Q187" s="171">
        <f t="shared" si="94"/>
        <v>7.8571428571428568</v>
      </c>
      <c r="R187" s="171">
        <f t="shared" si="95"/>
        <v>7.8571428571428568</v>
      </c>
      <c r="S187" s="171">
        <f t="shared" si="96"/>
        <v>7.8571428571428568</v>
      </c>
      <c r="T187" s="160"/>
      <c r="U187" s="160"/>
      <c r="V187" s="1335" t="s">
        <v>2094</v>
      </c>
      <c r="W187" s="156">
        <f t="shared" si="89"/>
        <v>2</v>
      </c>
      <c r="X187" s="156">
        <f t="shared" si="97"/>
        <v>0</v>
      </c>
      <c r="Y187" s="153" t="str">
        <f t="shared" si="90"/>
        <v>CUMPLIDA</v>
      </c>
      <c r="AA187" s="547" t="s">
        <v>656</v>
      </c>
      <c r="AB187" s="1052"/>
    </row>
    <row r="188" spans="1:28" ht="77.25" customHeight="1" thickBot="1" x14ac:dyDescent="0.25">
      <c r="A188" s="1137"/>
      <c r="B188" s="1128"/>
      <c r="C188" s="1128"/>
      <c r="D188" s="1128"/>
      <c r="E188" s="1128"/>
      <c r="F188" s="1139"/>
      <c r="G188" s="1139"/>
      <c r="H188" s="626" t="s">
        <v>1381</v>
      </c>
      <c r="I188" s="162" t="s">
        <v>165</v>
      </c>
      <c r="J188" s="165">
        <v>1</v>
      </c>
      <c r="K188" s="164">
        <v>40817</v>
      </c>
      <c r="L188" s="164">
        <v>40847</v>
      </c>
      <c r="M188" s="168">
        <f t="shared" si="92"/>
        <v>4.2857142857142856</v>
      </c>
      <c r="N188" s="172" t="s">
        <v>265</v>
      </c>
      <c r="O188" s="169">
        <v>1</v>
      </c>
      <c r="P188" s="170">
        <f t="shared" si="93"/>
        <v>1</v>
      </c>
      <c r="Q188" s="171">
        <f t="shared" si="94"/>
        <v>4.2857142857142856</v>
      </c>
      <c r="R188" s="171">
        <f t="shared" si="95"/>
        <v>4.2857142857142856</v>
      </c>
      <c r="S188" s="171">
        <f t="shared" si="96"/>
        <v>4.2857142857142856</v>
      </c>
      <c r="T188" s="160"/>
      <c r="U188" s="160"/>
      <c r="V188" s="1335" t="s">
        <v>2095</v>
      </c>
      <c r="W188" s="156">
        <f t="shared" si="89"/>
        <v>2</v>
      </c>
      <c r="X188" s="156">
        <f t="shared" si="97"/>
        <v>0</v>
      </c>
      <c r="Y188" s="153" t="str">
        <f t="shared" si="90"/>
        <v>CUMPLIDA</v>
      </c>
      <c r="AA188" s="547" t="s">
        <v>656</v>
      </c>
      <c r="AB188" s="1052"/>
    </row>
    <row r="189" spans="1:28" ht="77.25" thickBot="1" x14ac:dyDescent="0.25">
      <c r="A189" s="1137"/>
      <c r="B189" s="1128"/>
      <c r="C189" s="1128"/>
      <c r="D189" s="1128"/>
      <c r="E189" s="1128"/>
      <c r="F189" s="1139"/>
      <c r="G189" s="1139"/>
      <c r="H189" s="626" t="s">
        <v>1382</v>
      </c>
      <c r="I189" s="162" t="s">
        <v>266</v>
      </c>
      <c r="J189" s="165">
        <v>1</v>
      </c>
      <c r="K189" s="164">
        <v>40848</v>
      </c>
      <c r="L189" s="164">
        <v>40877</v>
      </c>
      <c r="M189" s="168">
        <f t="shared" si="92"/>
        <v>4.1428571428571432</v>
      </c>
      <c r="N189" s="172" t="s">
        <v>265</v>
      </c>
      <c r="O189" s="169">
        <v>1</v>
      </c>
      <c r="P189" s="170">
        <f t="shared" si="93"/>
        <v>1</v>
      </c>
      <c r="Q189" s="171">
        <f t="shared" si="94"/>
        <v>4.1428571428571432</v>
      </c>
      <c r="R189" s="171">
        <f t="shared" si="95"/>
        <v>4.1428571428571432</v>
      </c>
      <c r="S189" s="171">
        <f t="shared" si="96"/>
        <v>4.1428571428571432</v>
      </c>
      <c r="T189" s="160"/>
      <c r="U189" s="160"/>
      <c r="V189" s="1335" t="s">
        <v>2096</v>
      </c>
      <c r="W189" s="156">
        <f t="shared" si="89"/>
        <v>2</v>
      </c>
      <c r="X189" s="156">
        <f t="shared" si="97"/>
        <v>0</v>
      </c>
      <c r="Y189" s="153" t="str">
        <f t="shared" si="90"/>
        <v>CUMPLIDA</v>
      </c>
      <c r="AA189" s="547" t="s">
        <v>656</v>
      </c>
      <c r="AB189" s="1052"/>
    </row>
    <row r="190" spans="1:28" ht="77.25" thickBot="1" x14ac:dyDescent="0.25">
      <c r="A190" s="1137"/>
      <c r="B190" s="1128"/>
      <c r="C190" s="1128"/>
      <c r="D190" s="1128"/>
      <c r="E190" s="1128"/>
      <c r="F190" s="1140"/>
      <c r="G190" s="1140"/>
      <c r="H190" s="626" t="s">
        <v>1383</v>
      </c>
      <c r="I190" s="162" t="s">
        <v>165</v>
      </c>
      <c r="J190" s="165">
        <v>1</v>
      </c>
      <c r="K190" s="164">
        <v>40878</v>
      </c>
      <c r="L190" s="164">
        <v>40998</v>
      </c>
      <c r="M190" s="168">
        <f t="shared" si="92"/>
        <v>17.142857142857142</v>
      </c>
      <c r="N190" s="172" t="s">
        <v>265</v>
      </c>
      <c r="O190" s="169">
        <v>1</v>
      </c>
      <c r="P190" s="170">
        <f t="shared" si="93"/>
        <v>1</v>
      </c>
      <c r="Q190" s="171">
        <f t="shared" si="94"/>
        <v>17.142857142857142</v>
      </c>
      <c r="R190" s="171">
        <f t="shared" si="95"/>
        <v>17.142857142857142</v>
      </c>
      <c r="S190" s="171">
        <f t="shared" si="96"/>
        <v>17.142857142857142</v>
      </c>
      <c r="T190" s="160"/>
      <c r="U190" s="160"/>
      <c r="V190" s="1335" t="s">
        <v>2096</v>
      </c>
      <c r="W190" s="156">
        <f t="shared" si="89"/>
        <v>2</v>
      </c>
      <c r="X190" s="156">
        <f t="shared" si="97"/>
        <v>0</v>
      </c>
      <c r="Y190" s="153" t="str">
        <f t="shared" si="90"/>
        <v>CUMPLIDA</v>
      </c>
      <c r="AA190" s="547" t="s">
        <v>656</v>
      </c>
      <c r="AB190" s="1052"/>
    </row>
    <row r="191" spans="1:28" ht="178.5" customHeight="1" thickBot="1" x14ac:dyDescent="0.25">
      <c r="A191" s="1138"/>
      <c r="B191" s="1129"/>
      <c r="C191" s="1129"/>
      <c r="D191" s="1129"/>
      <c r="E191" s="1129"/>
      <c r="F191" s="628" t="s">
        <v>1085</v>
      </c>
      <c r="G191" s="628" t="s">
        <v>1086</v>
      </c>
      <c r="H191" s="628" t="s">
        <v>1384</v>
      </c>
      <c r="I191" s="148" t="s">
        <v>267</v>
      </c>
      <c r="J191" s="148">
        <v>1</v>
      </c>
      <c r="K191" s="631">
        <v>41122</v>
      </c>
      <c r="L191" s="631">
        <v>41455</v>
      </c>
      <c r="M191" s="190">
        <f t="shared" si="92"/>
        <v>47.571428571428569</v>
      </c>
      <c r="N191" s="549" t="s">
        <v>1087</v>
      </c>
      <c r="O191" s="192">
        <v>1</v>
      </c>
      <c r="P191" s="196">
        <f t="shared" si="93"/>
        <v>1</v>
      </c>
      <c r="Q191" s="197">
        <f t="shared" si="94"/>
        <v>47.571428571428569</v>
      </c>
      <c r="R191" s="197">
        <f t="shared" si="95"/>
        <v>47.571428571428569</v>
      </c>
      <c r="S191" s="197">
        <f t="shared" si="96"/>
        <v>47.571428571428569</v>
      </c>
      <c r="T191" s="193"/>
      <c r="U191" s="193"/>
      <c r="V191" s="1336" t="s">
        <v>2658</v>
      </c>
      <c r="W191" s="157">
        <f t="shared" si="89"/>
        <v>2</v>
      </c>
      <c r="X191" s="157">
        <f t="shared" si="97"/>
        <v>0</v>
      </c>
      <c r="Y191" s="154" t="str">
        <f t="shared" si="90"/>
        <v>CUMPLIDA</v>
      </c>
      <c r="AA191" s="547" t="s">
        <v>656</v>
      </c>
      <c r="AB191" s="1034"/>
    </row>
    <row r="192" spans="1:28" ht="75" customHeight="1" thickBot="1" x14ac:dyDescent="0.25">
      <c r="A192" s="591">
        <v>4</v>
      </c>
      <c r="B192" s="226">
        <v>1904001</v>
      </c>
      <c r="C192" s="226" t="s">
        <v>268</v>
      </c>
      <c r="D192" s="593" t="s">
        <v>1088</v>
      </c>
      <c r="E192" s="593" t="s">
        <v>269</v>
      </c>
      <c r="F192" s="624" t="s">
        <v>1632</v>
      </c>
      <c r="G192" s="624" t="s">
        <v>1385</v>
      </c>
      <c r="H192" s="628" t="s">
        <v>270</v>
      </c>
      <c r="I192" s="628" t="s">
        <v>58</v>
      </c>
      <c r="J192" s="148">
        <v>1</v>
      </c>
      <c r="K192" s="631">
        <v>40753</v>
      </c>
      <c r="L192" s="631">
        <v>40786</v>
      </c>
      <c r="M192" s="190">
        <f t="shared" si="92"/>
        <v>4.7142857142857144</v>
      </c>
      <c r="N192" s="191" t="s">
        <v>25</v>
      </c>
      <c r="O192" s="192">
        <v>1</v>
      </c>
      <c r="P192" s="196">
        <f t="shared" si="93"/>
        <v>1</v>
      </c>
      <c r="Q192" s="197">
        <f t="shared" si="94"/>
        <v>4.7142857142857144</v>
      </c>
      <c r="R192" s="197">
        <f t="shared" si="95"/>
        <v>4.7142857142857144</v>
      </c>
      <c r="S192" s="197">
        <f t="shared" si="96"/>
        <v>4.7142857142857144</v>
      </c>
      <c r="T192" s="193"/>
      <c r="U192" s="193"/>
      <c r="V192" s="1337" t="s">
        <v>2183</v>
      </c>
      <c r="W192" s="157">
        <f t="shared" si="89"/>
        <v>2</v>
      </c>
      <c r="X192" s="157">
        <f t="shared" si="97"/>
        <v>0</v>
      </c>
      <c r="Y192" s="154" t="str">
        <f t="shared" si="90"/>
        <v>CUMPLIDA</v>
      </c>
      <c r="AA192" s="547" t="s">
        <v>656</v>
      </c>
      <c r="AB192" s="846" t="str">
        <f>IF(Y192="CUMPLIDA","CUMPLIDA",IF(Y192="EN TERMINO","EN TERMINO","VENCIDA"))</f>
        <v>CUMPLIDA</v>
      </c>
    </row>
    <row r="193" spans="1:28" ht="409.5" customHeight="1" thickBot="1" x14ac:dyDescent="0.25">
      <c r="A193" s="202">
        <v>7</v>
      </c>
      <c r="B193" s="203">
        <v>1202003</v>
      </c>
      <c r="C193" s="204" t="s">
        <v>1089</v>
      </c>
      <c r="D193" s="204" t="s">
        <v>1090</v>
      </c>
      <c r="E193" s="204" t="s">
        <v>271</v>
      </c>
      <c r="F193" s="141" t="s">
        <v>272</v>
      </c>
      <c r="G193" s="141" t="s">
        <v>273</v>
      </c>
      <c r="H193" s="141" t="s">
        <v>1386</v>
      </c>
      <c r="I193" s="141" t="s">
        <v>274</v>
      </c>
      <c r="J193" s="205">
        <v>1</v>
      </c>
      <c r="K193" s="206">
        <v>40544</v>
      </c>
      <c r="L193" s="206">
        <v>40908</v>
      </c>
      <c r="M193" s="207">
        <f t="shared" si="92"/>
        <v>52</v>
      </c>
      <c r="N193" s="208" t="s">
        <v>275</v>
      </c>
      <c r="O193" s="426">
        <v>1</v>
      </c>
      <c r="P193" s="210">
        <f t="shared" si="93"/>
        <v>1</v>
      </c>
      <c r="Q193" s="211">
        <f t="shared" si="94"/>
        <v>52</v>
      </c>
      <c r="R193" s="211">
        <f t="shared" si="95"/>
        <v>52</v>
      </c>
      <c r="S193" s="211">
        <f t="shared" si="96"/>
        <v>52</v>
      </c>
      <c r="T193" s="212"/>
      <c r="U193" s="212"/>
      <c r="V193" s="1333" t="s">
        <v>1091</v>
      </c>
      <c r="W193" s="213">
        <f t="shared" si="89"/>
        <v>2</v>
      </c>
      <c r="X193" s="213">
        <f t="shared" si="97"/>
        <v>0</v>
      </c>
      <c r="Y193" s="79" t="str">
        <f t="shared" si="90"/>
        <v>CUMPLIDA</v>
      </c>
      <c r="AA193" s="546" t="s">
        <v>656</v>
      </c>
      <c r="AB193" s="846" t="str">
        <f t="shared" ref="AB193:AB195" si="98">IF(Y193="CUMPLIDA","CUMPLIDA",IF(Y193="EN TERMINO","EN TERMINO","VENCIDA"))</f>
        <v>CUMPLIDA</v>
      </c>
    </row>
    <row r="194" spans="1:28" ht="112.5" customHeight="1" thickBot="1" x14ac:dyDescent="0.25">
      <c r="A194" s="591">
        <v>10</v>
      </c>
      <c r="B194" s="592">
        <v>121001</v>
      </c>
      <c r="C194" s="593" t="s">
        <v>276</v>
      </c>
      <c r="D194" s="593" t="s">
        <v>277</v>
      </c>
      <c r="E194" s="593" t="s">
        <v>278</v>
      </c>
      <c r="F194" s="616" t="s">
        <v>279</v>
      </c>
      <c r="G194" s="628" t="s">
        <v>1387</v>
      </c>
      <c r="H194" s="628" t="s">
        <v>1388</v>
      </c>
      <c r="I194" s="628" t="s">
        <v>1389</v>
      </c>
      <c r="J194" s="214">
        <v>1</v>
      </c>
      <c r="K194" s="631">
        <v>40633</v>
      </c>
      <c r="L194" s="631">
        <v>40724</v>
      </c>
      <c r="M194" s="190">
        <f t="shared" si="92"/>
        <v>13</v>
      </c>
      <c r="N194" s="543" t="s">
        <v>660</v>
      </c>
      <c r="O194" s="192">
        <v>1</v>
      </c>
      <c r="P194" s="196">
        <f t="shared" si="93"/>
        <v>1</v>
      </c>
      <c r="Q194" s="197">
        <f t="shared" si="94"/>
        <v>13</v>
      </c>
      <c r="R194" s="197">
        <f t="shared" si="95"/>
        <v>13</v>
      </c>
      <c r="S194" s="197">
        <f t="shared" si="96"/>
        <v>13</v>
      </c>
      <c r="T194" s="193"/>
      <c r="U194" s="193"/>
      <c r="V194" s="1338" t="s">
        <v>2097</v>
      </c>
      <c r="W194" s="157">
        <f t="shared" si="89"/>
        <v>2</v>
      </c>
      <c r="X194" s="157">
        <f t="shared" si="97"/>
        <v>0</v>
      </c>
      <c r="Y194" s="154" t="str">
        <f t="shared" si="90"/>
        <v>CUMPLIDA</v>
      </c>
      <c r="AA194" s="547" t="s">
        <v>656</v>
      </c>
      <c r="AB194" s="846" t="str">
        <f t="shared" si="98"/>
        <v>CUMPLIDA</v>
      </c>
    </row>
    <row r="195" spans="1:28" ht="100.5" customHeight="1" thickBot="1" x14ac:dyDescent="0.25">
      <c r="A195" s="591">
        <v>11</v>
      </c>
      <c r="B195" s="592">
        <v>1904001</v>
      </c>
      <c r="C195" s="602" t="s">
        <v>280</v>
      </c>
      <c r="D195" s="593" t="s">
        <v>281</v>
      </c>
      <c r="E195" s="593" t="s">
        <v>282</v>
      </c>
      <c r="F195" s="626" t="s">
        <v>283</v>
      </c>
      <c r="G195" s="626" t="s">
        <v>1390</v>
      </c>
      <c r="H195" s="617" t="s">
        <v>1383</v>
      </c>
      <c r="I195" s="627" t="s">
        <v>165</v>
      </c>
      <c r="J195" s="218">
        <v>1</v>
      </c>
      <c r="K195" s="219">
        <v>40695</v>
      </c>
      <c r="L195" s="219">
        <v>40907</v>
      </c>
      <c r="M195" s="190">
        <f t="shared" si="92"/>
        <v>30.285714285714285</v>
      </c>
      <c r="N195" s="215" t="s">
        <v>265</v>
      </c>
      <c r="O195" s="192">
        <v>1</v>
      </c>
      <c r="P195" s="196">
        <f t="shared" si="93"/>
        <v>1</v>
      </c>
      <c r="Q195" s="197">
        <f t="shared" si="94"/>
        <v>30.285714285714285</v>
      </c>
      <c r="R195" s="197">
        <f t="shared" si="95"/>
        <v>30.285714285714285</v>
      </c>
      <c r="S195" s="197">
        <f t="shared" si="96"/>
        <v>30.285714285714285</v>
      </c>
      <c r="T195" s="193"/>
      <c r="U195" s="193"/>
      <c r="V195" s="1336" t="s">
        <v>2098</v>
      </c>
      <c r="W195" s="157">
        <f t="shared" ref="W195:W220" si="99">IF(P195=100%,2,0)</f>
        <v>2</v>
      </c>
      <c r="X195" s="157">
        <f t="shared" si="97"/>
        <v>0</v>
      </c>
      <c r="Y195" s="154" t="str">
        <f t="shared" ref="Y195:Y220" si="100">IF(W195+X195&gt;1,"CUMPLIDA",IF(X195=1,"EN TERMINO","VENCIDA"))</f>
        <v>CUMPLIDA</v>
      </c>
      <c r="AA195" s="547" t="s">
        <v>656</v>
      </c>
      <c r="AB195" s="846" t="str">
        <f t="shared" si="98"/>
        <v>CUMPLIDA</v>
      </c>
    </row>
    <row r="196" spans="1:28" ht="115.5" thickBot="1" x14ac:dyDescent="0.25">
      <c r="A196" s="1163">
        <v>12</v>
      </c>
      <c r="B196" s="1230">
        <v>1904001</v>
      </c>
      <c r="C196" s="1118" t="s">
        <v>284</v>
      </c>
      <c r="D196" s="1118" t="s">
        <v>281</v>
      </c>
      <c r="E196" s="1118" t="s">
        <v>285</v>
      </c>
      <c r="F196" s="198" t="s">
        <v>286</v>
      </c>
      <c r="G196" s="573" t="s">
        <v>1392</v>
      </c>
      <c r="H196" s="573" t="s">
        <v>1393</v>
      </c>
      <c r="I196" s="573" t="s">
        <v>353</v>
      </c>
      <c r="J196" s="220">
        <v>1</v>
      </c>
      <c r="K196" s="200">
        <v>40466</v>
      </c>
      <c r="L196" s="200">
        <v>40542</v>
      </c>
      <c r="M196" s="186">
        <f t="shared" si="92"/>
        <v>10.857142857142858</v>
      </c>
      <c r="N196" s="201" t="s">
        <v>262</v>
      </c>
      <c r="O196" s="187">
        <v>100</v>
      </c>
      <c r="P196" s="194">
        <f t="shared" si="93"/>
        <v>1</v>
      </c>
      <c r="Q196" s="195">
        <f t="shared" si="94"/>
        <v>10.857142857142858</v>
      </c>
      <c r="R196" s="195">
        <f t="shared" si="95"/>
        <v>10.857142857142858</v>
      </c>
      <c r="S196" s="195">
        <f t="shared" si="96"/>
        <v>10.857142857142858</v>
      </c>
      <c r="T196" s="188"/>
      <c r="U196" s="188"/>
      <c r="V196" s="1339" t="s">
        <v>287</v>
      </c>
      <c r="W196" s="158">
        <f t="shared" si="99"/>
        <v>2</v>
      </c>
      <c r="X196" s="158">
        <f t="shared" si="97"/>
        <v>0</v>
      </c>
      <c r="Y196" s="152" t="str">
        <f t="shared" si="100"/>
        <v>CUMPLIDA</v>
      </c>
      <c r="AA196" s="547" t="s">
        <v>656</v>
      </c>
      <c r="AB196" s="1033" t="str">
        <f>IF(Y196&amp;Y197&amp;Y198&amp;Y199&amp;Y200&amp;Y201&amp;Y202&amp;Y203="CUMPLIDA","CUMPLIDA",IF(OR(Y196="VENCIDA",Y197="VENCIDA",Y198="VENCIDA",Y199="VENCIDA",Y200="VENCIDA",Y201="VENCIDA",Y202="VENCIDA",Y203="VENCIDA"),"VENCIDA",IF(W196+W197+W198+W199+W200+W201+W202+W203=16,"CUMPLIDA","EN TERMINO")))</f>
        <v>CUMPLIDA</v>
      </c>
    </row>
    <row r="197" spans="1:28" ht="90" customHeight="1" thickBot="1" x14ac:dyDescent="0.25">
      <c r="A197" s="1164"/>
      <c r="B197" s="1231"/>
      <c r="C197" s="1122"/>
      <c r="D197" s="1122"/>
      <c r="E197" s="1122"/>
      <c r="F197" s="1236" t="s">
        <v>1391</v>
      </c>
      <c r="G197" s="1236" t="str">
        <f>+G196</f>
        <v>Lograr que  solo los CRC que, cumplan con los requisitos exigidos en la resolución expedida por el Ministerio, basado en las normas y tengan  la acreditación vigente, sean lo únicos que puedan realizar exámenes.</v>
      </c>
      <c r="H197" s="572" t="s">
        <v>1394</v>
      </c>
      <c r="I197" s="572" t="s">
        <v>386</v>
      </c>
      <c r="J197" s="162">
        <v>1</v>
      </c>
      <c r="K197" s="164">
        <v>40546</v>
      </c>
      <c r="L197" s="164">
        <v>40589</v>
      </c>
      <c r="M197" s="168">
        <f t="shared" si="92"/>
        <v>6.1428571428571432</v>
      </c>
      <c r="N197" s="172" t="s">
        <v>262</v>
      </c>
      <c r="O197" s="169">
        <v>1</v>
      </c>
      <c r="P197" s="170">
        <f t="shared" si="93"/>
        <v>1</v>
      </c>
      <c r="Q197" s="171">
        <f t="shared" si="94"/>
        <v>6.1428571428571432</v>
      </c>
      <c r="R197" s="171">
        <f t="shared" si="95"/>
        <v>6.1428571428571432</v>
      </c>
      <c r="S197" s="171">
        <f t="shared" si="96"/>
        <v>6.1428571428571432</v>
      </c>
      <c r="T197" s="160"/>
      <c r="U197" s="160"/>
      <c r="V197" s="1335" t="s">
        <v>1092</v>
      </c>
      <c r="W197" s="156">
        <f t="shared" si="99"/>
        <v>2</v>
      </c>
      <c r="X197" s="156">
        <f t="shared" si="97"/>
        <v>0</v>
      </c>
      <c r="Y197" s="153" t="str">
        <f t="shared" si="100"/>
        <v>CUMPLIDA</v>
      </c>
      <c r="AA197" s="547" t="s">
        <v>656</v>
      </c>
      <c r="AB197" s="1052"/>
    </row>
    <row r="198" spans="1:28" ht="115.5" thickBot="1" x14ac:dyDescent="0.25">
      <c r="A198" s="1164"/>
      <c r="B198" s="1231"/>
      <c r="C198" s="1122"/>
      <c r="D198" s="1122"/>
      <c r="E198" s="1122"/>
      <c r="F198" s="1236"/>
      <c r="G198" s="1236"/>
      <c r="H198" s="161" t="s">
        <v>288</v>
      </c>
      <c r="I198" s="572" t="s">
        <v>1396</v>
      </c>
      <c r="J198" s="167">
        <v>1</v>
      </c>
      <c r="K198" s="164">
        <v>40527</v>
      </c>
      <c r="L198" s="164">
        <v>40846</v>
      </c>
      <c r="M198" s="168">
        <f t="shared" si="92"/>
        <v>45.571428571428569</v>
      </c>
      <c r="N198" s="571" t="s">
        <v>289</v>
      </c>
      <c r="O198" s="247">
        <v>1</v>
      </c>
      <c r="P198" s="170">
        <f t="shared" si="93"/>
        <v>1</v>
      </c>
      <c r="Q198" s="171">
        <f t="shared" si="94"/>
        <v>45.571428571428569</v>
      </c>
      <c r="R198" s="171">
        <f t="shared" si="95"/>
        <v>45.571428571428569</v>
      </c>
      <c r="S198" s="171">
        <f t="shared" si="96"/>
        <v>45.571428571428569</v>
      </c>
      <c r="T198" s="160"/>
      <c r="U198" s="160"/>
      <c r="V198" s="1335" t="s">
        <v>290</v>
      </c>
      <c r="W198" s="156">
        <f t="shared" si="99"/>
        <v>2</v>
      </c>
      <c r="X198" s="156">
        <f t="shared" si="97"/>
        <v>0</v>
      </c>
      <c r="Y198" s="153" t="str">
        <f t="shared" si="100"/>
        <v>CUMPLIDA</v>
      </c>
      <c r="AA198" s="547" t="s">
        <v>656</v>
      </c>
      <c r="AB198" s="1052"/>
    </row>
    <row r="199" spans="1:28" ht="77.25" thickBot="1" x14ac:dyDescent="0.25">
      <c r="A199" s="1164"/>
      <c r="B199" s="1231"/>
      <c r="C199" s="1122"/>
      <c r="D199" s="1122"/>
      <c r="E199" s="1122"/>
      <c r="F199" s="1236" t="s">
        <v>309</v>
      </c>
      <c r="G199" s="1236" t="s">
        <v>1392</v>
      </c>
      <c r="H199" s="572" t="s">
        <v>1379</v>
      </c>
      <c r="I199" s="161" t="s">
        <v>166</v>
      </c>
      <c r="J199" s="165">
        <v>1</v>
      </c>
      <c r="K199" s="164">
        <v>40548</v>
      </c>
      <c r="L199" s="164">
        <v>40602</v>
      </c>
      <c r="M199" s="168">
        <f t="shared" si="92"/>
        <v>7.7142857142857144</v>
      </c>
      <c r="N199" s="172" t="s">
        <v>289</v>
      </c>
      <c r="O199" s="169">
        <v>1</v>
      </c>
      <c r="P199" s="170">
        <f t="shared" si="93"/>
        <v>1</v>
      </c>
      <c r="Q199" s="171">
        <f t="shared" si="94"/>
        <v>7.7142857142857144</v>
      </c>
      <c r="R199" s="171">
        <f t="shared" si="95"/>
        <v>7.7142857142857144</v>
      </c>
      <c r="S199" s="171">
        <f t="shared" si="96"/>
        <v>7.7142857142857144</v>
      </c>
      <c r="T199" s="160"/>
      <c r="U199" s="160"/>
      <c r="V199" s="1335" t="s">
        <v>1093</v>
      </c>
      <c r="W199" s="156">
        <f t="shared" si="99"/>
        <v>2</v>
      </c>
      <c r="X199" s="156">
        <f t="shared" si="97"/>
        <v>0</v>
      </c>
      <c r="Y199" s="153" t="str">
        <f t="shared" si="100"/>
        <v>CUMPLIDA</v>
      </c>
      <c r="AA199" s="547" t="s">
        <v>656</v>
      </c>
      <c r="AB199" s="1052"/>
    </row>
    <row r="200" spans="1:28" ht="77.25" thickBot="1" x14ac:dyDescent="0.25">
      <c r="A200" s="1164"/>
      <c r="B200" s="1231"/>
      <c r="C200" s="1122"/>
      <c r="D200" s="1122"/>
      <c r="E200" s="1122"/>
      <c r="F200" s="1236"/>
      <c r="G200" s="1167"/>
      <c r="H200" s="572" t="s">
        <v>1380</v>
      </c>
      <c r="I200" s="161" t="s">
        <v>165</v>
      </c>
      <c r="J200" s="165">
        <v>1</v>
      </c>
      <c r="K200" s="164">
        <v>40602</v>
      </c>
      <c r="L200" s="164">
        <v>40632</v>
      </c>
      <c r="M200" s="168">
        <f t="shared" si="92"/>
        <v>4.2857142857142856</v>
      </c>
      <c r="N200" s="172" t="s">
        <v>265</v>
      </c>
      <c r="O200" s="169">
        <v>1</v>
      </c>
      <c r="P200" s="170">
        <f t="shared" si="93"/>
        <v>1</v>
      </c>
      <c r="Q200" s="171">
        <f t="shared" si="94"/>
        <v>4.2857142857142856</v>
      </c>
      <c r="R200" s="171">
        <f t="shared" si="95"/>
        <v>4.2857142857142856</v>
      </c>
      <c r="S200" s="171">
        <f t="shared" si="96"/>
        <v>4.2857142857142856</v>
      </c>
      <c r="T200" s="160"/>
      <c r="U200" s="160"/>
      <c r="V200" s="1335" t="s">
        <v>1094</v>
      </c>
      <c r="W200" s="156">
        <f t="shared" si="99"/>
        <v>2</v>
      </c>
      <c r="X200" s="156">
        <f t="shared" si="97"/>
        <v>0</v>
      </c>
      <c r="Y200" s="153" t="str">
        <f t="shared" si="100"/>
        <v>CUMPLIDA</v>
      </c>
      <c r="AA200" s="547" t="s">
        <v>656</v>
      </c>
      <c r="AB200" s="1052"/>
    </row>
    <row r="201" spans="1:28" ht="77.25" thickBot="1" x14ac:dyDescent="0.25">
      <c r="A201" s="1164"/>
      <c r="B201" s="1231"/>
      <c r="C201" s="1122"/>
      <c r="D201" s="1122"/>
      <c r="E201" s="1122"/>
      <c r="F201" s="1236"/>
      <c r="G201" s="1167"/>
      <c r="H201" s="572" t="s">
        <v>1381</v>
      </c>
      <c r="I201" s="161" t="s">
        <v>165</v>
      </c>
      <c r="J201" s="165">
        <v>1</v>
      </c>
      <c r="K201" s="164">
        <v>40634</v>
      </c>
      <c r="L201" s="164">
        <v>40663</v>
      </c>
      <c r="M201" s="168">
        <f t="shared" si="92"/>
        <v>4.1428571428571432</v>
      </c>
      <c r="N201" s="172" t="s">
        <v>265</v>
      </c>
      <c r="O201" s="169">
        <v>1</v>
      </c>
      <c r="P201" s="170">
        <f t="shared" si="93"/>
        <v>1</v>
      </c>
      <c r="Q201" s="171">
        <f t="shared" si="94"/>
        <v>4.1428571428571432</v>
      </c>
      <c r="R201" s="171">
        <f t="shared" si="95"/>
        <v>4.1428571428571432</v>
      </c>
      <c r="S201" s="171">
        <f t="shared" si="96"/>
        <v>4.1428571428571432</v>
      </c>
      <c r="T201" s="160"/>
      <c r="U201" s="160"/>
      <c r="V201" s="1340" t="s">
        <v>395</v>
      </c>
      <c r="W201" s="156">
        <f t="shared" si="99"/>
        <v>2</v>
      </c>
      <c r="X201" s="156">
        <f t="shared" si="97"/>
        <v>0</v>
      </c>
      <c r="Y201" s="153" t="str">
        <f t="shared" si="100"/>
        <v>CUMPLIDA</v>
      </c>
      <c r="AA201" s="547" t="s">
        <v>656</v>
      </c>
      <c r="AB201" s="1052"/>
    </row>
    <row r="202" spans="1:28" ht="77.25" thickBot="1" x14ac:dyDescent="0.25">
      <c r="A202" s="1164"/>
      <c r="B202" s="1231"/>
      <c r="C202" s="1122"/>
      <c r="D202" s="1122"/>
      <c r="E202" s="1122"/>
      <c r="F202" s="1236"/>
      <c r="G202" s="1167"/>
      <c r="H202" s="572" t="s">
        <v>1395</v>
      </c>
      <c r="I202" s="572" t="s">
        <v>198</v>
      </c>
      <c r="J202" s="163">
        <v>1</v>
      </c>
      <c r="K202" s="164">
        <v>40664</v>
      </c>
      <c r="L202" s="164">
        <v>40693</v>
      </c>
      <c r="M202" s="168">
        <f t="shared" si="92"/>
        <v>4.1428571428571432</v>
      </c>
      <c r="N202" s="172" t="s">
        <v>265</v>
      </c>
      <c r="O202" s="169">
        <v>1</v>
      </c>
      <c r="P202" s="170">
        <f t="shared" si="93"/>
        <v>1</v>
      </c>
      <c r="Q202" s="171">
        <f t="shared" si="94"/>
        <v>4.1428571428571432</v>
      </c>
      <c r="R202" s="171">
        <f t="shared" si="95"/>
        <v>4.1428571428571432</v>
      </c>
      <c r="S202" s="171">
        <f t="shared" si="96"/>
        <v>4.1428571428571432</v>
      </c>
      <c r="T202" s="160"/>
      <c r="U202" s="160"/>
      <c r="V202" s="1340" t="s">
        <v>396</v>
      </c>
      <c r="W202" s="156">
        <f t="shared" si="99"/>
        <v>2</v>
      </c>
      <c r="X202" s="156">
        <f t="shared" si="97"/>
        <v>0</v>
      </c>
      <c r="Y202" s="153" t="str">
        <f t="shared" si="100"/>
        <v>CUMPLIDA</v>
      </c>
      <c r="AA202" s="547" t="s">
        <v>656</v>
      </c>
      <c r="AB202" s="1052"/>
    </row>
    <row r="203" spans="1:28" ht="77.25" thickBot="1" x14ac:dyDescent="0.25">
      <c r="A203" s="1156"/>
      <c r="B203" s="1158"/>
      <c r="C203" s="1119"/>
      <c r="D203" s="1119"/>
      <c r="E203" s="1119"/>
      <c r="F203" s="1235"/>
      <c r="G203" s="1062"/>
      <c r="H203" s="570" t="s">
        <v>1383</v>
      </c>
      <c r="I203" s="217" t="s">
        <v>165</v>
      </c>
      <c r="J203" s="218">
        <v>1</v>
      </c>
      <c r="K203" s="219">
        <v>40695</v>
      </c>
      <c r="L203" s="219">
        <v>40907</v>
      </c>
      <c r="M203" s="190">
        <f t="shared" si="92"/>
        <v>30.285714285714285</v>
      </c>
      <c r="N203" s="215" t="s">
        <v>265</v>
      </c>
      <c r="O203" s="192">
        <v>1</v>
      </c>
      <c r="P203" s="196">
        <f t="shared" si="93"/>
        <v>1</v>
      </c>
      <c r="Q203" s="197">
        <f t="shared" si="94"/>
        <v>30.285714285714285</v>
      </c>
      <c r="R203" s="197">
        <f t="shared" si="95"/>
        <v>30.285714285714285</v>
      </c>
      <c r="S203" s="197">
        <f t="shared" si="96"/>
        <v>30.285714285714285</v>
      </c>
      <c r="T203" s="193"/>
      <c r="U203" s="193"/>
      <c r="V203" s="1336" t="s">
        <v>649</v>
      </c>
      <c r="W203" s="157">
        <f t="shared" si="99"/>
        <v>2</v>
      </c>
      <c r="X203" s="157">
        <f t="shared" si="97"/>
        <v>0</v>
      </c>
      <c r="Y203" s="154" t="str">
        <f t="shared" si="100"/>
        <v>CUMPLIDA</v>
      </c>
      <c r="AA203" s="547" t="s">
        <v>656</v>
      </c>
      <c r="AB203" s="1034"/>
    </row>
    <row r="204" spans="1:28" ht="97.5" customHeight="1" thickBot="1" x14ac:dyDescent="0.25">
      <c r="A204" s="202">
        <v>13</v>
      </c>
      <c r="B204" s="203">
        <v>1102002</v>
      </c>
      <c r="C204" s="204" t="s">
        <v>291</v>
      </c>
      <c r="D204" s="204" t="s">
        <v>292</v>
      </c>
      <c r="E204" s="204" t="s">
        <v>293</v>
      </c>
      <c r="F204" s="103" t="s">
        <v>1096</v>
      </c>
      <c r="G204" s="103" t="s">
        <v>1095</v>
      </c>
      <c r="H204" s="244" t="s">
        <v>1383</v>
      </c>
      <c r="I204" s="103" t="s">
        <v>165</v>
      </c>
      <c r="J204" s="783">
        <v>1</v>
      </c>
      <c r="K204" s="224">
        <v>40695</v>
      </c>
      <c r="L204" s="224">
        <v>40907</v>
      </c>
      <c r="M204" s="207">
        <f t="shared" si="92"/>
        <v>30.285714285714285</v>
      </c>
      <c r="N204" s="225" t="s">
        <v>265</v>
      </c>
      <c r="O204" s="209">
        <v>1</v>
      </c>
      <c r="P204" s="210">
        <f t="shared" si="93"/>
        <v>1</v>
      </c>
      <c r="Q204" s="211">
        <f t="shared" si="94"/>
        <v>30.285714285714285</v>
      </c>
      <c r="R204" s="211">
        <f t="shared" si="95"/>
        <v>30.285714285714285</v>
      </c>
      <c r="S204" s="211">
        <f t="shared" si="96"/>
        <v>30.285714285714285</v>
      </c>
      <c r="T204" s="212"/>
      <c r="U204" s="212"/>
      <c r="V204" s="1333" t="s">
        <v>2098</v>
      </c>
      <c r="W204" s="213">
        <f t="shared" si="99"/>
        <v>2</v>
      </c>
      <c r="X204" s="213">
        <f t="shared" si="97"/>
        <v>0</v>
      </c>
      <c r="Y204" s="79" t="str">
        <f t="shared" si="100"/>
        <v>CUMPLIDA</v>
      </c>
      <c r="AA204" s="547" t="s">
        <v>656</v>
      </c>
      <c r="AB204" s="846" t="str">
        <f>IF(Y204="CUMPLIDA","CUMPLIDA",IF(Y204="EN TERMINO","EN TERMINO","VENCIDA"))</f>
        <v>CUMPLIDA</v>
      </c>
    </row>
    <row r="205" spans="1:28" ht="206.25" customHeight="1" thickBot="1" x14ac:dyDescent="0.25">
      <c r="A205" s="771">
        <v>14</v>
      </c>
      <c r="B205" s="772">
        <v>1102001</v>
      </c>
      <c r="C205" s="773" t="s">
        <v>294</v>
      </c>
      <c r="D205" s="773" t="s">
        <v>295</v>
      </c>
      <c r="E205" s="773" t="s">
        <v>296</v>
      </c>
      <c r="F205" s="774" t="s">
        <v>1397</v>
      </c>
      <c r="G205" s="774" t="s">
        <v>1398</v>
      </c>
      <c r="H205" s="774" t="s">
        <v>1399</v>
      </c>
      <c r="I205" s="774" t="s">
        <v>58</v>
      </c>
      <c r="J205" s="775">
        <v>1</v>
      </c>
      <c r="K205" s="641">
        <v>41153</v>
      </c>
      <c r="L205" s="641">
        <v>41455</v>
      </c>
      <c r="M205" s="776">
        <f t="shared" si="92"/>
        <v>43.142857142857146</v>
      </c>
      <c r="N205" s="777" t="s">
        <v>262</v>
      </c>
      <c r="O205" s="778">
        <v>1</v>
      </c>
      <c r="P205" s="779">
        <f t="shared" si="93"/>
        <v>1</v>
      </c>
      <c r="Q205" s="780">
        <f t="shared" si="94"/>
        <v>43.142857142857146</v>
      </c>
      <c r="R205" s="780">
        <f t="shared" si="95"/>
        <v>43.142857142857146</v>
      </c>
      <c r="S205" s="780">
        <f t="shared" si="96"/>
        <v>43.142857142857146</v>
      </c>
      <c r="T205" s="781"/>
      <c r="U205" s="781"/>
      <c r="V205" s="1341" t="s">
        <v>2210</v>
      </c>
      <c r="W205" s="157">
        <f t="shared" si="99"/>
        <v>2</v>
      </c>
      <c r="X205" s="157">
        <f t="shared" si="97"/>
        <v>0</v>
      </c>
      <c r="Y205" s="782" t="str">
        <f t="shared" si="100"/>
        <v>CUMPLIDA</v>
      </c>
      <c r="AA205" s="547" t="s">
        <v>656</v>
      </c>
      <c r="AB205" s="846" t="str">
        <f t="shared" ref="AB205:AB206" si="101">IF(Y205="CUMPLIDA","CUMPLIDA",IF(Y205="EN TERMINO","EN TERMINO","VENCIDA"))</f>
        <v>CUMPLIDA</v>
      </c>
    </row>
    <row r="206" spans="1:28" ht="125.25" customHeight="1" thickBot="1" x14ac:dyDescent="0.25">
      <c r="A206" s="764">
        <v>15</v>
      </c>
      <c r="B206" s="765">
        <v>1102001</v>
      </c>
      <c r="C206" s="784" t="s">
        <v>297</v>
      </c>
      <c r="D206" s="784" t="s">
        <v>298</v>
      </c>
      <c r="E206" s="784" t="s">
        <v>299</v>
      </c>
      <c r="F206" s="766" t="s">
        <v>1097</v>
      </c>
      <c r="G206" s="766" t="s">
        <v>1098</v>
      </c>
      <c r="H206" s="766" t="s">
        <v>1399</v>
      </c>
      <c r="I206" s="766" t="s">
        <v>58</v>
      </c>
      <c r="J206" s="785">
        <v>1</v>
      </c>
      <c r="K206" s="786">
        <v>41122</v>
      </c>
      <c r="L206" s="786">
        <v>41273</v>
      </c>
      <c r="M206" s="738">
        <f t="shared" si="92"/>
        <v>21.571428571428573</v>
      </c>
      <c r="N206" s="787" t="s">
        <v>262</v>
      </c>
      <c r="O206" s="788">
        <v>1</v>
      </c>
      <c r="P206" s="739">
        <f t="shared" si="93"/>
        <v>1</v>
      </c>
      <c r="Q206" s="740">
        <f t="shared" si="94"/>
        <v>21.571428571428573</v>
      </c>
      <c r="R206" s="740">
        <f t="shared" si="95"/>
        <v>21.571428571428573</v>
      </c>
      <c r="S206" s="740">
        <f t="shared" ref="S206:S223" si="102">IF($T$8&gt;=L206,M206,0)</f>
        <v>21.571428571428573</v>
      </c>
      <c r="T206" s="789"/>
      <c r="U206" s="789"/>
      <c r="V206" s="1342" t="s">
        <v>2184</v>
      </c>
      <c r="W206" s="158">
        <f t="shared" si="99"/>
        <v>2</v>
      </c>
      <c r="X206" s="158">
        <f t="shared" si="97"/>
        <v>0</v>
      </c>
      <c r="Y206" s="741" t="str">
        <f t="shared" si="100"/>
        <v>CUMPLIDA</v>
      </c>
      <c r="AA206" s="547" t="s">
        <v>656</v>
      </c>
      <c r="AB206" s="846" t="str">
        <f t="shared" si="101"/>
        <v>CUMPLIDA</v>
      </c>
    </row>
    <row r="207" spans="1:28" ht="92.25" customHeight="1" thickBot="1" x14ac:dyDescent="0.25">
      <c r="A207" s="1232">
        <v>18</v>
      </c>
      <c r="B207" s="1233">
        <v>1102001</v>
      </c>
      <c r="C207" s="1233" t="s">
        <v>300</v>
      </c>
      <c r="D207" s="1233" t="s">
        <v>1099</v>
      </c>
      <c r="E207" s="1233" t="s">
        <v>301</v>
      </c>
      <c r="F207" s="1234" t="s">
        <v>1400</v>
      </c>
      <c r="G207" s="1234" t="s">
        <v>1100</v>
      </c>
      <c r="H207" s="717" t="s">
        <v>1401</v>
      </c>
      <c r="I207" s="717" t="s">
        <v>58</v>
      </c>
      <c r="J207" s="216">
        <v>1</v>
      </c>
      <c r="K207" s="633">
        <v>41061</v>
      </c>
      <c r="L207" s="633">
        <v>41273</v>
      </c>
      <c r="M207" s="186">
        <f t="shared" ref="M207:M223" si="103">(L207-K207)/7</f>
        <v>30.285714285714285</v>
      </c>
      <c r="N207" s="762" t="s">
        <v>302</v>
      </c>
      <c r="O207" s="187">
        <v>1</v>
      </c>
      <c r="P207" s="194">
        <f t="shared" ref="P207:P223" si="104">IF(O207/J207&gt;1,1,+O207/J207)</f>
        <v>1</v>
      </c>
      <c r="Q207" s="195">
        <f t="shared" ref="Q207:Q223" si="105">+M207*P207</f>
        <v>30.285714285714285</v>
      </c>
      <c r="R207" s="195">
        <f t="shared" ref="R207:R223" si="106">IF(L207&lt;=$T$8,Q207,0)</f>
        <v>30.285714285714285</v>
      </c>
      <c r="S207" s="195">
        <f t="shared" si="102"/>
        <v>30.285714285714285</v>
      </c>
      <c r="T207" s="188"/>
      <c r="U207" s="188"/>
      <c r="V207" s="1339" t="s">
        <v>2099</v>
      </c>
      <c r="W207" s="158">
        <f t="shared" si="99"/>
        <v>2</v>
      </c>
      <c r="X207" s="158">
        <f t="shared" si="97"/>
        <v>0</v>
      </c>
      <c r="Y207" s="380" t="str">
        <f t="shared" si="100"/>
        <v>CUMPLIDA</v>
      </c>
      <c r="AA207" s="547" t="s">
        <v>656</v>
      </c>
      <c r="AB207" s="1033" t="str">
        <f>IF(Y207&amp;Y208="CUMPLIDA","CUMPLIDA",IF(OR(Y207="VENCIDA",Y208="VENCIDA"),"VENCIDA",IF(W207+W208=4,"CUMPLIDA","EN TERMINO")))</f>
        <v>CUMPLIDA</v>
      </c>
    </row>
    <row r="208" spans="1:28" ht="95.25" customHeight="1" thickBot="1" x14ac:dyDescent="0.25">
      <c r="A208" s="1138"/>
      <c r="B208" s="1129"/>
      <c r="C208" s="1129"/>
      <c r="D208" s="1129"/>
      <c r="E208" s="1129"/>
      <c r="F208" s="1235"/>
      <c r="G208" s="1235"/>
      <c r="H208" s="755" t="s">
        <v>1402</v>
      </c>
      <c r="I208" s="755" t="s">
        <v>58</v>
      </c>
      <c r="J208" s="218">
        <v>1</v>
      </c>
      <c r="K208" s="632">
        <v>41153</v>
      </c>
      <c r="L208" s="632">
        <v>41273</v>
      </c>
      <c r="M208" s="190">
        <f t="shared" si="103"/>
        <v>17.142857142857142</v>
      </c>
      <c r="N208" s="595" t="s">
        <v>302</v>
      </c>
      <c r="O208" s="192">
        <v>1</v>
      </c>
      <c r="P208" s="196">
        <f t="shared" si="104"/>
        <v>1</v>
      </c>
      <c r="Q208" s="197">
        <f t="shared" si="105"/>
        <v>17.142857142857142</v>
      </c>
      <c r="R208" s="197">
        <f t="shared" si="106"/>
        <v>17.142857142857142</v>
      </c>
      <c r="S208" s="197">
        <f t="shared" si="102"/>
        <v>17.142857142857142</v>
      </c>
      <c r="T208" s="193"/>
      <c r="U208" s="193"/>
      <c r="V208" s="1341" t="s">
        <v>2593</v>
      </c>
      <c r="W208" s="157">
        <f t="shared" si="99"/>
        <v>2</v>
      </c>
      <c r="X208" s="157">
        <f t="shared" si="97"/>
        <v>0</v>
      </c>
      <c r="Y208" s="382" t="str">
        <f t="shared" si="100"/>
        <v>CUMPLIDA</v>
      </c>
      <c r="AA208" s="547" t="s">
        <v>656</v>
      </c>
      <c r="AB208" s="1034"/>
    </row>
    <row r="209" spans="1:28" ht="409.6" thickBot="1" x14ac:dyDescent="0.25">
      <c r="A209" s="771">
        <v>19</v>
      </c>
      <c r="B209" s="772">
        <v>2202001</v>
      </c>
      <c r="C209" s="773" t="s">
        <v>1101</v>
      </c>
      <c r="D209" s="773" t="s">
        <v>303</v>
      </c>
      <c r="E209" s="773" t="s">
        <v>304</v>
      </c>
      <c r="F209" s="753" t="s">
        <v>1403</v>
      </c>
      <c r="G209" s="753" t="s">
        <v>305</v>
      </c>
      <c r="H209" s="774" t="s">
        <v>1102</v>
      </c>
      <c r="I209" s="774" t="s">
        <v>335</v>
      </c>
      <c r="J209" s="790">
        <v>1</v>
      </c>
      <c r="K209" s="641">
        <v>41167</v>
      </c>
      <c r="L209" s="641">
        <v>41532</v>
      </c>
      <c r="M209" s="776">
        <f t="shared" si="103"/>
        <v>52.142857142857146</v>
      </c>
      <c r="N209" s="777" t="s">
        <v>262</v>
      </c>
      <c r="O209" s="791">
        <v>1</v>
      </c>
      <c r="P209" s="779">
        <f t="shared" si="104"/>
        <v>1</v>
      </c>
      <c r="Q209" s="780">
        <f t="shared" si="105"/>
        <v>52.142857142857146</v>
      </c>
      <c r="R209" s="780">
        <f t="shared" si="106"/>
        <v>0</v>
      </c>
      <c r="S209" s="780">
        <f t="shared" si="102"/>
        <v>0</v>
      </c>
      <c r="T209" s="781"/>
      <c r="U209" s="781"/>
      <c r="V209" s="1341" t="s">
        <v>2594</v>
      </c>
      <c r="W209" s="157">
        <f t="shared" si="99"/>
        <v>2</v>
      </c>
      <c r="X209" s="157">
        <f t="shared" si="97"/>
        <v>1</v>
      </c>
      <c r="Y209" s="782" t="str">
        <f t="shared" si="100"/>
        <v>CUMPLIDA</v>
      </c>
      <c r="AA209" s="547" t="s">
        <v>656</v>
      </c>
      <c r="AB209" s="846" t="str">
        <f>IF(Y209="CUMPLIDA","CUMPLIDA",IF(Y209="EN TERMINO","EN TERMINO","VENCIDA"))</f>
        <v>CUMPLIDA</v>
      </c>
    </row>
    <row r="210" spans="1:28" ht="388.5" customHeight="1" thickBot="1" x14ac:dyDescent="0.25">
      <c r="A210" s="591">
        <v>20</v>
      </c>
      <c r="B210" s="592">
        <v>1102001</v>
      </c>
      <c r="C210" s="593" t="s">
        <v>306</v>
      </c>
      <c r="D210" s="593" t="s">
        <v>307</v>
      </c>
      <c r="E210" s="593" t="s">
        <v>1103</v>
      </c>
      <c r="F210" s="630" t="s">
        <v>308</v>
      </c>
      <c r="G210" s="630" t="s">
        <v>1404</v>
      </c>
      <c r="H210" s="630" t="s">
        <v>1104</v>
      </c>
      <c r="I210" s="630" t="s">
        <v>165</v>
      </c>
      <c r="J210" s="199">
        <v>1</v>
      </c>
      <c r="K210" s="633">
        <v>41122</v>
      </c>
      <c r="L210" s="633">
        <v>41274</v>
      </c>
      <c r="M210" s="186">
        <f t="shared" si="103"/>
        <v>21.714285714285715</v>
      </c>
      <c r="N210" s="594" t="s">
        <v>262</v>
      </c>
      <c r="O210" s="187">
        <v>1</v>
      </c>
      <c r="P210" s="194">
        <f t="shared" si="104"/>
        <v>1</v>
      </c>
      <c r="Q210" s="195">
        <f t="shared" si="105"/>
        <v>21.714285714285715</v>
      </c>
      <c r="R210" s="195">
        <f t="shared" si="106"/>
        <v>21.714285714285715</v>
      </c>
      <c r="S210" s="195">
        <f t="shared" si="102"/>
        <v>21.714285714285715</v>
      </c>
      <c r="T210" s="188"/>
      <c r="U210" s="188"/>
      <c r="V210" s="1339" t="s">
        <v>2100</v>
      </c>
      <c r="W210" s="158">
        <f t="shared" si="99"/>
        <v>2</v>
      </c>
      <c r="X210" s="158">
        <f t="shared" si="97"/>
        <v>0</v>
      </c>
      <c r="Y210" s="152" t="str">
        <f t="shared" si="100"/>
        <v>CUMPLIDA</v>
      </c>
      <c r="AA210" s="547" t="s">
        <v>656</v>
      </c>
      <c r="AB210" s="846" t="str">
        <f t="shared" ref="AB210:AB211" si="107">IF(Y210="CUMPLIDA","CUMPLIDA",IF(Y210="EN TERMINO","EN TERMINO","VENCIDA"))</f>
        <v>CUMPLIDA</v>
      </c>
    </row>
    <row r="211" spans="1:28" ht="409.6" thickBot="1" x14ac:dyDescent="0.25">
      <c r="A211" s="202">
        <v>23</v>
      </c>
      <c r="B211" s="203">
        <v>1404004</v>
      </c>
      <c r="C211" s="204" t="s">
        <v>310</v>
      </c>
      <c r="D211" s="204" t="s">
        <v>1105</v>
      </c>
      <c r="E211" s="204" t="s">
        <v>311</v>
      </c>
      <c r="F211" s="103" t="s">
        <v>1405</v>
      </c>
      <c r="G211" s="103" t="s">
        <v>1406</v>
      </c>
      <c r="H211" s="103" t="s">
        <v>1407</v>
      </c>
      <c r="I211" s="103" t="s">
        <v>1408</v>
      </c>
      <c r="J211" s="223">
        <v>1</v>
      </c>
      <c r="K211" s="224">
        <v>40574</v>
      </c>
      <c r="L211" s="224">
        <v>40908</v>
      </c>
      <c r="M211" s="207">
        <f t="shared" si="103"/>
        <v>47.714285714285715</v>
      </c>
      <c r="N211" s="225" t="s">
        <v>312</v>
      </c>
      <c r="O211" s="209">
        <v>1</v>
      </c>
      <c r="P211" s="210">
        <f t="shared" si="104"/>
        <v>1</v>
      </c>
      <c r="Q211" s="211">
        <f t="shared" si="105"/>
        <v>47.714285714285715</v>
      </c>
      <c r="R211" s="211">
        <f t="shared" si="106"/>
        <v>47.714285714285715</v>
      </c>
      <c r="S211" s="211">
        <f t="shared" si="102"/>
        <v>47.714285714285715</v>
      </c>
      <c r="T211" s="212"/>
      <c r="U211" s="212"/>
      <c r="V211" s="1333" t="s">
        <v>1409</v>
      </c>
      <c r="W211" s="213">
        <f t="shared" si="99"/>
        <v>2</v>
      </c>
      <c r="X211" s="213">
        <f t="shared" ref="X211:X232" si="108">IF(L211&lt;$Z$3,0,1)</f>
        <v>0</v>
      </c>
      <c r="Y211" s="79" t="str">
        <f t="shared" si="100"/>
        <v>CUMPLIDA</v>
      </c>
      <c r="AA211" s="546" t="s">
        <v>656</v>
      </c>
      <c r="AB211" s="846" t="str">
        <f t="shared" si="107"/>
        <v>CUMPLIDA</v>
      </c>
    </row>
    <row r="212" spans="1:28" ht="409.6" thickBot="1" x14ac:dyDescent="0.25">
      <c r="A212" s="1163">
        <v>24</v>
      </c>
      <c r="B212" s="1230">
        <v>2202002</v>
      </c>
      <c r="C212" s="226" t="s">
        <v>313</v>
      </c>
      <c r="D212" s="1118"/>
      <c r="E212" s="1118"/>
      <c r="F212" s="717" t="s">
        <v>1106</v>
      </c>
      <c r="G212" s="717" t="s">
        <v>1107</v>
      </c>
      <c r="H212" s="717" t="s">
        <v>1410</v>
      </c>
      <c r="I212" s="717" t="s">
        <v>1108</v>
      </c>
      <c r="J212" s="220">
        <v>1</v>
      </c>
      <c r="K212" s="200">
        <v>40570</v>
      </c>
      <c r="L212" s="200">
        <v>40908</v>
      </c>
      <c r="M212" s="186">
        <f t="shared" si="103"/>
        <v>48.285714285714285</v>
      </c>
      <c r="N212" s="227" t="s">
        <v>1411</v>
      </c>
      <c r="O212" s="253">
        <v>1</v>
      </c>
      <c r="P212" s="194">
        <f t="shared" si="104"/>
        <v>1</v>
      </c>
      <c r="Q212" s="195">
        <f t="shared" si="105"/>
        <v>48.285714285714285</v>
      </c>
      <c r="R212" s="195">
        <f t="shared" si="106"/>
        <v>48.285714285714285</v>
      </c>
      <c r="S212" s="195">
        <f t="shared" si="102"/>
        <v>48.285714285714285</v>
      </c>
      <c r="T212" s="188"/>
      <c r="U212" s="188"/>
      <c r="V212" s="1343" t="s">
        <v>2103</v>
      </c>
      <c r="W212" s="158">
        <f t="shared" si="99"/>
        <v>2</v>
      </c>
      <c r="X212" s="158">
        <f t="shared" si="108"/>
        <v>0</v>
      </c>
      <c r="Y212" s="380" t="str">
        <f t="shared" si="100"/>
        <v>CUMPLIDA</v>
      </c>
      <c r="AA212" s="547" t="s">
        <v>656</v>
      </c>
      <c r="AB212" s="1033" t="str">
        <f>IF(Y212&amp;Y213&amp;Y214&amp;Y215="CUMPLIDA","CUMPLIDA",IF(OR(Y212="VENCIDA",Y213="VENCIDA",Y214="VENCIDA",Y215="VENCIDA"),"VENCIDA",IF(W212+W213+W214+W215=8,"CUMPLIDA","EN TERMINO")))</f>
        <v>CUMPLIDA</v>
      </c>
    </row>
    <row r="213" spans="1:28" ht="128.25" customHeight="1" thickBot="1" x14ac:dyDescent="0.25">
      <c r="A213" s="1164"/>
      <c r="B213" s="1231"/>
      <c r="C213" s="174" t="s">
        <v>1109</v>
      </c>
      <c r="D213" s="1122"/>
      <c r="E213" s="1122"/>
      <c r="F213" s="754" t="s">
        <v>315</v>
      </c>
      <c r="G213" s="754" t="s">
        <v>1107</v>
      </c>
      <c r="H213" s="754" t="s">
        <v>1412</v>
      </c>
      <c r="I213" s="754" t="s">
        <v>249</v>
      </c>
      <c r="J213" s="167">
        <v>1</v>
      </c>
      <c r="K213" s="164">
        <v>40570</v>
      </c>
      <c r="L213" s="164">
        <v>40908</v>
      </c>
      <c r="M213" s="168">
        <f t="shared" si="103"/>
        <v>48.285714285714285</v>
      </c>
      <c r="N213" s="173" t="s">
        <v>1411</v>
      </c>
      <c r="O213" s="247">
        <v>1</v>
      </c>
      <c r="P213" s="170">
        <f t="shared" si="104"/>
        <v>1</v>
      </c>
      <c r="Q213" s="171">
        <f t="shared" si="105"/>
        <v>48.285714285714285</v>
      </c>
      <c r="R213" s="171">
        <f t="shared" si="106"/>
        <v>48.285714285714285</v>
      </c>
      <c r="S213" s="171">
        <f t="shared" si="102"/>
        <v>48.285714285714285</v>
      </c>
      <c r="T213" s="160"/>
      <c r="U213" s="160"/>
      <c r="V213" s="1344" t="s">
        <v>2104</v>
      </c>
      <c r="W213" s="272">
        <f t="shared" si="99"/>
        <v>2</v>
      </c>
      <c r="X213" s="272">
        <f t="shared" si="108"/>
        <v>0</v>
      </c>
      <c r="Y213" s="381" t="str">
        <f t="shared" si="100"/>
        <v>CUMPLIDA</v>
      </c>
      <c r="AA213" s="547" t="s">
        <v>656</v>
      </c>
      <c r="AB213" s="1052"/>
    </row>
    <row r="214" spans="1:28" ht="243" thickBot="1" x14ac:dyDescent="0.25">
      <c r="A214" s="1164"/>
      <c r="B214" s="1231"/>
      <c r="C214" s="174" t="s">
        <v>316</v>
      </c>
      <c r="D214" s="1122"/>
      <c r="E214" s="1122"/>
      <c r="F214" s="754" t="s">
        <v>1413</v>
      </c>
      <c r="G214" s="754" t="s">
        <v>1107</v>
      </c>
      <c r="H214" s="754" t="s">
        <v>1414</v>
      </c>
      <c r="I214" s="754" t="s">
        <v>317</v>
      </c>
      <c r="J214" s="167">
        <v>1</v>
      </c>
      <c r="K214" s="164">
        <v>40570</v>
      </c>
      <c r="L214" s="164">
        <v>40908</v>
      </c>
      <c r="M214" s="168">
        <f t="shared" si="103"/>
        <v>48.285714285714285</v>
      </c>
      <c r="N214" s="173" t="s">
        <v>1411</v>
      </c>
      <c r="O214" s="247">
        <v>1</v>
      </c>
      <c r="P214" s="170">
        <f t="shared" si="104"/>
        <v>1</v>
      </c>
      <c r="Q214" s="171">
        <f t="shared" si="105"/>
        <v>48.285714285714285</v>
      </c>
      <c r="R214" s="171">
        <f t="shared" si="106"/>
        <v>48.285714285714285</v>
      </c>
      <c r="S214" s="171">
        <f t="shared" si="102"/>
        <v>48.285714285714285</v>
      </c>
      <c r="T214" s="160"/>
      <c r="U214" s="160"/>
      <c r="V214" s="1344" t="s">
        <v>2101</v>
      </c>
      <c r="W214" s="272">
        <f t="shared" si="99"/>
        <v>2</v>
      </c>
      <c r="X214" s="272">
        <f t="shared" si="108"/>
        <v>0</v>
      </c>
      <c r="Y214" s="381" t="str">
        <f t="shared" si="100"/>
        <v>CUMPLIDA</v>
      </c>
      <c r="AA214" s="547" t="s">
        <v>656</v>
      </c>
      <c r="AB214" s="1052"/>
    </row>
    <row r="215" spans="1:28" ht="294" customHeight="1" thickBot="1" x14ac:dyDescent="0.25">
      <c r="A215" s="1156"/>
      <c r="B215" s="1158"/>
      <c r="C215" s="228" t="s">
        <v>1110</v>
      </c>
      <c r="D215" s="1119"/>
      <c r="E215" s="1119"/>
      <c r="F215" s="755" t="s">
        <v>1111</v>
      </c>
      <c r="G215" s="755" t="s">
        <v>1107</v>
      </c>
      <c r="H215" s="755" t="s">
        <v>1415</v>
      </c>
      <c r="I215" s="755" t="s">
        <v>1112</v>
      </c>
      <c r="J215" s="222">
        <v>1</v>
      </c>
      <c r="K215" s="219">
        <v>40575</v>
      </c>
      <c r="L215" s="219">
        <v>40908</v>
      </c>
      <c r="M215" s="190">
        <f t="shared" si="103"/>
        <v>47.571428571428569</v>
      </c>
      <c r="N215" s="229" t="s">
        <v>314</v>
      </c>
      <c r="O215" s="248">
        <v>1</v>
      </c>
      <c r="P215" s="196">
        <f t="shared" si="104"/>
        <v>1</v>
      </c>
      <c r="Q215" s="197">
        <f t="shared" si="105"/>
        <v>47.571428571428569</v>
      </c>
      <c r="R215" s="197">
        <f t="shared" si="106"/>
        <v>47.571428571428569</v>
      </c>
      <c r="S215" s="197">
        <f t="shared" si="102"/>
        <v>47.571428571428569</v>
      </c>
      <c r="T215" s="193"/>
      <c r="U215" s="193"/>
      <c r="V215" s="1345" t="s">
        <v>2102</v>
      </c>
      <c r="W215" s="157">
        <f t="shared" si="99"/>
        <v>2</v>
      </c>
      <c r="X215" s="157">
        <f t="shared" si="108"/>
        <v>0</v>
      </c>
      <c r="Y215" s="382" t="str">
        <f t="shared" si="100"/>
        <v>CUMPLIDA</v>
      </c>
      <c r="AA215" s="547" t="s">
        <v>656</v>
      </c>
      <c r="AB215" s="1034"/>
    </row>
    <row r="216" spans="1:28" ht="243" thickBot="1" x14ac:dyDescent="0.25">
      <c r="A216" s="752">
        <v>25</v>
      </c>
      <c r="B216" s="759">
        <v>2202002</v>
      </c>
      <c r="C216" s="792" t="s">
        <v>318</v>
      </c>
      <c r="D216" s="792" t="s">
        <v>1113</v>
      </c>
      <c r="E216" s="792" t="s">
        <v>319</v>
      </c>
      <c r="F216" s="774" t="s">
        <v>1416</v>
      </c>
      <c r="G216" s="774" t="s">
        <v>320</v>
      </c>
      <c r="H216" s="774" t="s">
        <v>1417</v>
      </c>
      <c r="I216" s="774" t="s">
        <v>1114</v>
      </c>
      <c r="J216" s="793">
        <v>1</v>
      </c>
      <c r="K216" s="794">
        <v>40575</v>
      </c>
      <c r="L216" s="794">
        <v>40908</v>
      </c>
      <c r="M216" s="776">
        <f t="shared" si="103"/>
        <v>47.571428571428569</v>
      </c>
      <c r="N216" s="795" t="s">
        <v>314</v>
      </c>
      <c r="O216" s="791">
        <v>1</v>
      </c>
      <c r="P216" s="779">
        <f t="shared" si="104"/>
        <v>1</v>
      </c>
      <c r="Q216" s="780">
        <f t="shared" si="105"/>
        <v>47.571428571428569</v>
      </c>
      <c r="R216" s="780">
        <f t="shared" si="106"/>
        <v>47.571428571428569</v>
      </c>
      <c r="S216" s="780">
        <f t="shared" si="102"/>
        <v>47.571428571428569</v>
      </c>
      <c r="T216" s="781"/>
      <c r="U216" s="781"/>
      <c r="V216" s="1346" t="s">
        <v>2185</v>
      </c>
      <c r="W216" s="157">
        <f t="shared" si="99"/>
        <v>2</v>
      </c>
      <c r="X216" s="157">
        <f t="shared" si="108"/>
        <v>0</v>
      </c>
      <c r="Y216" s="782" t="str">
        <f t="shared" si="100"/>
        <v>CUMPLIDA</v>
      </c>
      <c r="AA216" s="546" t="s">
        <v>656</v>
      </c>
      <c r="AB216" s="846" t="str">
        <f>IF(Y216="CUMPLIDA","CUMPLIDA",IF(Y216="EN TERMINO","EN TERMINO","VENCIDA"))</f>
        <v>CUMPLIDA</v>
      </c>
    </row>
    <row r="217" spans="1:28" ht="396" thickBot="1" x14ac:dyDescent="0.25">
      <c r="A217" s="202">
        <v>26</v>
      </c>
      <c r="B217" s="203">
        <v>2202002</v>
      </c>
      <c r="C217" s="231" t="s">
        <v>321</v>
      </c>
      <c r="D217" s="231" t="s">
        <v>1115</v>
      </c>
      <c r="E217" s="231" t="s">
        <v>322</v>
      </c>
      <c r="F217" s="232" t="s">
        <v>1418</v>
      </c>
      <c r="G217" s="232" t="s">
        <v>323</v>
      </c>
      <c r="H217" s="232" t="s">
        <v>1419</v>
      </c>
      <c r="I217" s="103" t="s">
        <v>324</v>
      </c>
      <c r="J217" s="101">
        <v>1</v>
      </c>
      <c r="K217" s="224">
        <v>40575</v>
      </c>
      <c r="L217" s="224">
        <v>40908</v>
      </c>
      <c r="M217" s="207">
        <f t="shared" si="103"/>
        <v>47.571428571428569</v>
      </c>
      <c r="N217" s="230" t="s">
        <v>314</v>
      </c>
      <c r="O217" s="209">
        <v>1</v>
      </c>
      <c r="P217" s="210">
        <f t="shared" si="104"/>
        <v>1</v>
      </c>
      <c r="Q217" s="211">
        <f t="shared" si="105"/>
        <v>47.571428571428569</v>
      </c>
      <c r="R217" s="211">
        <f t="shared" si="106"/>
        <v>47.571428571428569</v>
      </c>
      <c r="S217" s="211">
        <f t="shared" si="102"/>
        <v>47.571428571428569</v>
      </c>
      <c r="T217" s="212"/>
      <c r="U217" s="212"/>
      <c r="V217" s="1333" t="s">
        <v>2105</v>
      </c>
      <c r="W217" s="213">
        <f t="shared" si="99"/>
        <v>2</v>
      </c>
      <c r="X217" s="213">
        <f t="shared" si="108"/>
        <v>0</v>
      </c>
      <c r="Y217" s="79" t="str">
        <f t="shared" si="100"/>
        <v>CUMPLIDA</v>
      </c>
      <c r="AA217" s="546" t="s">
        <v>656</v>
      </c>
      <c r="AB217" s="846" t="str">
        <f>IF(Y217="CUMPLIDA","CUMPLIDA",IF(Y217="EN TERMINO","EN TERMINO","VENCIDA"))</f>
        <v>CUMPLIDA</v>
      </c>
    </row>
    <row r="218" spans="1:28" ht="180.75" thickBot="1" x14ac:dyDescent="0.25">
      <c r="A218" s="202">
        <v>27</v>
      </c>
      <c r="B218" s="203">
        <v>2202001</v>
      </c>
      <c r="C218" s="204" t="s">
        <v>325</v>
      </c>
      <c r="D218" s="204" t="s">
        <v>326</v>
      </c>
      <c r="E218" s="204" t="s">
        <v>327</v>
      </c>
      <c r="F218" s="103" t="s">
        <v>1420</v>
      </c>
      <c r="G218" s="103" t="s">
        <v>328</v>
      </c>
      <c r="H218" s="103" t="s">
        <v>2186</v>
      </c>
      <c r="I218" s="103" t="s">
        <v>329</v>
      </c>
      <c r="J218" s="101">
        <v>1</v>
      </c>
      <c r="K218" s="224">
        <v>40603</v>
      </c>
      <c r="L218" s="224">
        <v>40877</v>
      </c>
      <c r="M218" s="207">
        <f t="shared" si="103"/>
        <v>39.142857142857146</v>
      </c>
      <c r="N218" s="230" t="s">
        <v>314</v>
      </c>
      <c r="O218" s="426">
        <v>1</v>
      </c>
      <c r="P218" s="210">
        <f t="shared" si="104"/>
        <v>1</v>
      </c>
      <c r="Q218" s="211">
        <f t="shared" si="105"/>
        <v>39.142857142857146</v>
      </c>
      <c r="R218" s="211">
        <f t="shared" si="106"/>
        <v>39.142857142857146</v>
      </c>
      <c r="S218" s="211">
        <f t="shared" si="102"/>
        <v>39.142857142857146</v>
      </c>
      <c r="T218" s="212"/>
      <c r="U218" s="212"/>
      <c r="V218" s="1333" t="s">
        <v>2106</v>
      </c>
      <c r="W218" s="213">
        <f t="shared" si="99"/>
        <v>2</v>
      </c>
      <c r="X218" s="213">
        <f t="shared" si="108"/>
        <v>0</v>
      </c>
      <c r="Y218" s="79" t="str">
        <f t="shared" si="100"/>
        <v>CUMPLIDA</v>
      </c>
      <c r="AA218" s="546" t="s">
        <v>656</v>
      </c>
      <c r="AB218" s="846" t="str">
        <f>IF(Y218="CUMPLIDA","CUMPLIDA",IF(Y218="EN TERMINO","EN TERMINO","VENCIDA"))</f>
        <v>CUMPLIDA</v>
      </c>
    </row>
    <row r="219" spans="1:28" ht="216.75" customHeight="1" thickBot="1" x14ac:dyDescent="0.25">
      <c r="A219" s="202">
        <v>28</v>
      </c>
      <c r="B219" s="203">
        <v>0</v>
      </c>
      <c r="C219" s="204" t="s">
        <v>330</v>
      </c>
      <c r="D219" s="204" t="s">
        <v>331</v>
      </c>
      <c r="E219" s="204" t="s">
        <v>332</v>
      </c>
      <c r="F219" s="233" t="s">
        <v>1421</v>
      </c>
      <c r="G219" s="233" t="s">
        <v>1422</v>
      </c>
      <c r="H219" s="234" t="s">
        <v>333</v>
      </c>
      <c r="I219" s="235" t="s">
        <v>1423</v>
      </c>
      <c r="J219" s="101">
        <v>1</v>
      </c>
      <c r="K219" s="224">
        <v>40575</v>
      </c>
      <c r="L219" s="224">
        <v>40908</v>
      </c>
      <c r="M219" s="207">
        <f t="shared" si="103"/>
        <v>47.571428571428569</v>
      </c>
      <c r="N219" s="230" t="s">
        <v>314</v>
      </c>
      <c r="O219" s="209">
        <v>1</v>
      </c>
      <c r="P219" s="210">
        <f t="shared" si="104"/>
        <v>1</v>
      </c>
      <c r="Q219" s="211">
        <f t="shared" si="105"/>
        <v>47.571428571428569</v>
      </c>
      <c r="R219" s="211">
        <f t="shared" si="106"/>
        <v>47.571428571428569</v>
      </c>
      <c r="S219" s="211">
        <f t="shared" si="102"/>
        <v>47.571428571428569</v>
      </c>
      <c r="T219" s="212"/>
      <c r="U219" s="212"/>
      <c r="V219" s="1333" t="s">
        <v>2107</v>
      </c>
      <c r="W219" s="213">
        <f t="shared" si="99"/>
        <v>2</v>
      </c>
      <c r="X219" s="213">
        <f t="shared" si="108"/>
        <v>0</v>
      </c>
      <c r="Y219" s="79" t="str">
        <f t="shared" si="100"/>
        <v>CUMPLIDA</v>
      </c>
      <c r="AA219" s="546" t="s">
        <v>656</v>
      </c>
      <c r="AB219" s="846" t="str">
        <f t="shared" ref="AB219:AB226" si="109">IF(Y219="CUMPLIDA","CUMPLIDA",IF(Y219="EN TERMINO","EN TERMINO","VENCIDA"))</f>
        <v>CUMPLIDA</v>
      </c>
    </row>
    <row r="220" spans="1:28" ht="160.5" customHeight="1" thickBot="1" x14ac:dyDescent="0.25">
      <c r="A220" s="202">
        <v>32</v>
      </c>
      <c r="B220" s="203">
        <v>2202001</v>
      </c>
      <c r="C220" s="204" t="s">
        <v>337</v>
      </c>
      <c r="D220" s="204" t="s">
        <v>336</v>
      </c>
      <c r="E220" s="204" t="s">
        <v>338</v>
      </c>
      <c r="F220" s="103" t="s">
        <v>1424</v>
      </c>
      <c r="G220" s="103" t="s">
        <v>2187</v>
      </c>
      <c r="H220" s="103" t="s">
        <v>1425</v>
      </c>
      <c r="I220" s="103" t="s">
        <v>165</v>
      </c>
      <c r="J220" s="640">
        <v>1</v>
      </c>
      <c r="K220" s="224">
        <v>40665</v>
      </c>
      <c r="L220" s="224">
        <v>40724</v>
      </c>
      <c r="M220" s="207">
        <f t="shared" si="103"/>
        <v>8.4285714285714288</v>
      </c>
      <c r="N220" s="225" t="s">
        <v>289</v>
      </c>
      <c r="O220" s="209">
        <v>1</v>
      </c>
      <c r="P220" s="210">
        <f t="shared" si="104"/>
        <v>1</v>
      </c>
      <c r="Q220" s="211">
        <f t="shared" si="105"/>
        <v>8.4285714285714288</v>
      </c>
      <c r="R220" s="211">
        <f t="shared" si="106"/>
        <v>8.4285714285714288</v>
      </c>
      <c r="S220" s="211">
        <f t="shared" si="102"/>
        <v>8.4285714285714288</v>
      </c>
      <c r="T220" s="212"/>
      <c r="U220" s="212"/>
      <c r="V220" s="1333" t="s">
        <v>2108</v>
      </c>
      <c r="W220" s="213">
        <f t="shared" si="99"/>
        <v>2</v>
      </c>
      <c r="X220" s="213">
        <f t="shared" si="108"/>
        <v>0</v>
      </c>
      <c r="Y220" s="79" t="str">
        <f t="shared" si="100"/>
        <v>CUMPLIDA</v>
      </c>
      <c r="AA220" s="547" t="s">
        <v>656</v>
      </c>
      <c r="AB220" s="846" t="str">
        <f t="shared" si="109"/>
        <v>CUMPLIDA</v>
      </c>
    </row>
    <row r="221" spans="1:28" ht="141.75" customHeight="1" thickBot="1" x14ac:dyDescent="0.25">
      <c r="A221" s="771">
        <v>34</v>
      </c>
      <c r="B221" s="772">
        <v>2202001</v>
      </c>
      <c r="C221" s="773" t="s">
        <v>340</v>
      </c>
      <c r="D221" s="773" t="s">
        <v>336</v>
      </c>
      <c r="E221" s="773" t="s">
        <v>341</v>
      </c>
      <c r="F221" s="796" t="s">
        <v>1426</v>
      </c>
      <c r="G221" s="797" t="s">
        <v>1427</v>
      </c>
      <c r="H221" s="797" t="s">
        <v>1428</v>
      </c>
      <c r="I221" s="797" t="s">
        <v>342</v>
      </c>
      <c r="J221" s="761">
        <v>1</v>
      </c>
      <c r="K221" s="798">
        <v>40603</v>
      </c>
      <c r="L221" s="798">
        <v>40725</v>
      </c>
      <c r="M221" s="776">
        <f t="shared" si="103"/>
        <v>17.428571428571427</v>
      </c>
      <c r="N221" s="799" t="s">
        <v>1961</v>
      </c>
      <c r="O221" s="778">
        <v>1</v>
      </c>
      <c r="P221" s="779">
        <f t="shared" si="104"/>
        <v>1</v>
      </c>
      <c r="Q221" s="780">
        <f t="shared" si="105"/>
        <v>17.428571428571427</v>
      </c>
      <c r="R221" s="780">
        <f t="shared" si="106"/>
        <v>17.428571428571427</v>
      </c>
      <c r="S221" s="780">
        <f t="shared" si="102"/>
        <v>17.428571428571427</v>
      </c>
      <c r="T221" s="781"/>
      <c r="U221" s="781"/>
      <c r="V221" s="1341" t="s">
        <v>2109</v>
      </c>
      <c r="W221" s="157">
        <f t="shared" ref="W221:W240" si="110">IF(P221=100%,2,0)</f>
        <v>2</v>
      </c>
      <c r="X221" s="157">
        <f t="shared" si="108"/>
        <v>0</v>
      </c>
      <c r="Y221" s="782" t="str">
        <f t="shared" ref="Y221:Y240" si="111">IF(W221+X221&gt;1,"CUMPLIDA",IF(X221=1,"EN TERMINO","VENCIDA"))</f>
        <v>CUMPLIDA</v>
      </c>
      <c r="AA221" s="547" t="s">
        <v>656</v>
      </c>
      <c r="AB221" s="846" t="str">
        <f t="shared" si="109"/>
        <v>CUMPLIDA</v>
      </c>
    </row>
    <row r="222" spans="1:28" ht="284.25" customHeight="1" thickBot="1" x14ac:dyDescent="0.25">
      <c r="A222" s="202">
        <v>36</v>
      </c>
      <c r="B222" s="203">
        <v>2202001</v>
      </c>
      <c r="C222" s="204" t="s">
        <v>344</v>
      </c>
      <c r="D222" s="204" t="s">
        <v>1116</v>
      </c>
      <c r="E222" s="204" t="s">
        <v>345</v>
      </c>
      <c r="F222" s="103" t="s">
        <v>1429</v>
      </c>
      <c r="G222" s="103" t="s">
        <v>1430</v>
      </c>
      <c r="H222" s="103" t="s">
        <v>1117</v>
      </c>
      <c r="I222" s="103" t="s">
        <v>346</v>
      </c>
      <c r="J222" s="101">
        <v>1</v>
      </c>
      <c r="K222" s="224">
        <v>40575</v>
      </c>
      <c r="L222" s="224">
        <v>40877</v>
      </c>
      <c r="M222" s="207">
        <f t="shared" si="103"/>
        <v>43.142857142857146</v>
      </c>
      <c r="N222" s="230" t="s">
        <v>347</v>
      </c>
      <c r="O222" s="209">
        <v>1</v>
      </c>
      <c r="P222" s="210">
        <f t="shared" si="104"/>
        <v>1</v>
      </c>
      <c r="Q222" s="211">
        <f t="shared" si="105"/>
        <v>43.142857142857146</v>
      </c>
      <c r="R222" s="211">
        <f t="shared" si="106"/>
        <v>43.142857142857146</v>
      </c>
      <c r="S222" s="211">
        <f t="shared" si="102"/>
        <v>43.142857142857146</v>
      </c>
      <c r="T222" s="212"/>
      <c r="U222" s="212"/>
      <c r="V222" s="1333" t="s">
        <v>2188</v>
      </c>
      <c r="W222" s="213">
        <f t="shared" si="110"/>
        <v>2</v>
      </c>
      <c r="X222" s="213">
        <f t="shared" si="108"/>
        <v>0</v>
      </c>
      <c r="Y222" s="79" t="str">
        <f t="shared" si="111"/>
        <v>CUMPLIDA</v>
      </c>
      <c r="AA222" s="546" t="s">
        <v>656</v>
      </c>
      <c r="AB222" s="846" t="str">
        <f t="shared" si="109"/>
        <v>CUMPLIDA</v>
      </c>
    </row>
    <row r="223" spans="1:28" ht="109.5" customHeight="1" thickBot="1" x14ac:dyDescent="0.25">
      <c r="A223" s="597">
        <v>38</v>
      </c>
      <c r="B223" s="598">
        <v>1404004</v>
      </c>
      <c r="C223" s="601" t="s">
        <v>350</v>
      </c>
      <c r="D223" s="599" t="s">
        <v>334</v>
      </c>
      <c r="E223" s="599" t="s">
        <v>348</v>
      </c>
      <c r="F223" s="616" t="s">
        <v>1431</v>
      </c>
      <c r="G223" s="628" t="s">
        <v>1432</v>
      </c>
      <c r="H223" s="628" t="s">
        <v>1433</v>
      </c>
      <c r="I223" s="628" t="s">
        <v>343</v>
      </c>
      <c r="J223" s="148">
        <v>1</v>
      </c>
      <c r="K223" s="631">
        <v>41167</v>
      </c>
      <c r="L223" s="631">
        <v>41532</v>
      </c>
      <c r="M223" s="190">
        <f t="shared" si="103"/>
        <v>52.142857142857146</v>
      </c>
      <c r="N223" s="623" t="s">
        <v>25</v>
      </c>
      <c r="O223" s="192">
        <v>0</v>
      </c>
      <c r="P223" s="196">
        <f t="shared" si="104"/>
        <v>0</v>
      </c>
      <c r="Q223" s="197">
        <f t="shared" si="105"/>
        <v>0</v>
      </c>
      <c r="R223" s="197">
        <f t="shared" si="106"/>
        <v>0</v>
      </c>
      <c r="S223" s="197">
        <f t="shared" si="102"/>
        <v>0</v>
      </c>
      <c r="T223" s="193"/>
      <c r="U223" s="193"/>
      <c r="V223" s="1336" t="s">
        <v>2659</v>
      </c>
      <c r="W223" s="157">
        <f t="shared" si="110"/>
        <v>0</v>
      </c>
      <c r="X223" s="157">
        <f t="shared" si="108"/>
        <v>1</v>
      </c>
      <c r="Y223" s="154" t="str">
        <f t="shared" si="111"/>
        <v>EN TERMINO</v>
      </c>
      <c r="AA223" s="547" t="s">
        <v>656</v>
      </c>
      <c r="AB223" s="846" t="str">
        <f t="shared" si="109"/>
        <v>EN TERMINO</v>
      </c>
    </row>
    <row r="224" spans="1:28" ht="126.75" customHeight="1" thickBot="1" x14ac:dyDescent="0.25">
      <c r="A224" s="591">
        <v>39</v>
      </c>
      <c r="B224" s="592">
        <v>2202001</v>
      </c>
      <c r="C224" s="593" t="s">
        <v>351</v>
      </c>
      <c r="D224" s="593" t="s">
        <v>1118</v>
      </c>
      <c r="E224" s="593" t="s">
        <v>352</v>
      </c>
      <c r="F224" s="600" t="s">
        <v>1434</v>
      </c>
      <c r="G224" s="600" t="s">
        <v>1435</v>
      </c>
      <c r="H224" s="574" t="s">
        <v>1436</v>
      </c>
      <c r="I224" s="161" t="s">
        <v>165</v>
      </c>
      <c r="J224" s="162">
        <v>1</v>
      </c>
      <c r="K224" s="164">
        <v>40452</v>
      </c>
      <c r="L224" s="164">
        <v>40786</v>
      </c>
      <c r="M224" s="168">
        <f t="shared" ref="M224:M240" si="112">(L224-K224)/7</f>
        <v>47.714285714285715</v>
      </c>
      <c r="N224" s="550" t="s">
        <v>1119</v>
      </c>
      <c r="O224" s="169">
        <v>1</v>
      </c>
      <c r="P224" s="170">
        <f t="shared" ref="P224:P240" si="113">IF(O224/J224&gt;1,1,+O224/J224)</f>
        <v>1</v>
      </c>
      <c r="Q224" s="171">
        <f t="shared" ref="Q224:Q240" si="114">+M224*P224</f>
        <v>47.714285714285715</v>
      </c>
      <c r="R224" s="171">
        <f t="shared" ref="R224:R240" si="115">IF(L224&lt;=$T$8,Q224,0)</f>
        <v>47.714285714285715</v>
      </c>
      <c r="S224" s="171">
        <f t="shared" ref="S224:S240" si="116">IF($T$8&gt;=L224,M224,0)</f>
        <v>47.714285714285715</v>
      </c>
      <c r="T224" s="160"/>
      <c r="U224" s="160"/>
      <c r="V224" s="1335" t="s">
        <v>2110</v>
      </c>
      <c r="W224" s="156">
        <f t="shared" si="110"/>
        <v>2</v>
      </c>
      <c r="X224" s="156">
        <f t="shared" si="108"/>
        <v>0</v>
      </c>
      <c r="Y224" s="153" t="str">
        <f t="shared" si="111"/>
        <v>CUMPLIDA</v>
      </c>
      <c r="AA224" s="547" t="s">
        <v>656</v>
      </c>
      <c r="AB224" s="846" t="str">
        <f t="shared" si="109"/>
        <v>CUMPLIDA</v>
      </c>
    </row>
    <row r="225" spans="1:28" ht="409.6" thickBot="1" x14ac:dyDescent="0.25">
      <c r="A225" s="202">
        <v>40</v>
      </c>
      <c r="B225" s="203">
        <v>2202001</v>
      </c>
      <c r="C225" s="204" t="s">
        <v>1120</v>
      </c>
      <c r="D225" s="204" t="s">
        <v>354</v>
      </c>
      <c r="E225" s="204" t="s">
        <v>355</v>
      </c>
      <c r="F225" s="103" t="s">
        <v>1438</v>
      </c>
      <c r="G225" s="103" t="s">
        <v>356</v>
      </c>
      <c r="H225" s="103" t="s">
        <v>1437</v>
      </c>
      <c r="I225" s="103" t="s">
        <v>357</v>
      </c>
      <c r="J225" s="101">
        <v>1</v>
      </c>
      <c r="K225" s="224">
        <v>40575</v>
      </c>
      <c r="L225" s="224">
        <v>40908</v>
      </c>
      <c r="M225" s="207">
        <f t="shared" si="112"/>
        <v>47.571428571428569</v>
      </c>
      <c r="N225" s="230" t="s">
        <v>347</v>
      </c>
      <c r="O225" s="426">
        <v>1</v>
      </c>
      <c r="P225" s="210">
        <f t="shared" si="113"/>
        <v>1</v>
      </c>
      <c r="Q225" s="211">
        <f t="shared" si="114"/>
        <v>47.571428571428569</v>
      </c>
      <c r="R225" s="211">
        <f t="shared" si="115"/>
        <v>47.571428571428569</v>
      </c>
      <c r="S225" s="211">
        <f t="shared" si="116"/>
        <v>47.571428571428569</v>
      </c>
      <c r="T225" s="212"/>
      <c r="U225" s="212"/>
      <c r="V225" s="1333" t="s">
        <v>2111</v>
      </c>
      <c r="W225" s="213">
        <f t="shared" si="110"/>
        <v>2</v>
      </c>
      <c r="X225" s="213">
        <f t="shared" si="108"/>
        <v>0</v>
      </c>
      <c r="Y225" s="79" t="str">
        <f t="shared" si="111"/>
        <v>CUMPLIDA</v>
      </c>
      <c r="AA225" s="546" t="s">
        <v>656</v>
      </c>
      <c r="AB225" s="846" t="str">
        <f t="shared" si="109"/>
        <v>CUMPLIDA</v>
      </c>
    </row>
    <row r="226" spans="1:28" ht="319.5" thickBot="1" x14ac:dyDescent="0.25">
      <c r="A226" s="202">
        <v>41</v>
      </c>
      <c r="B226" s="203">
        <v>2202001</v>
      </c>
      <c r="C226" s="204" t="s">
        <v>1121</v>
      </c>
      <c r="D226" s="204" t="s">
        <v>358</v>
      </c>
      <c r="E226" s="204" t="s">
        <v>359</v>
      </c>
      <c r="F226" s="103" t="s">
        <v>1122</v>
      </c>
      <c r="G226" s="103" t="s">
        <v>1439</v>
      </c>
      <c r="H226" s="103" t="s">
        <v>1440</v>
      </c>
      <c r="I226" s="103" t="s">
        <v>360</v>
      </c>
      <c r="J226" s="101">
        <v>1</v>
      </c>
      <c r="K226" s="224">
        <v>40598</v>
      </c>
      <c r="L226" s="224">
        <v>40908</v>
      </c>
      <c r="M226" s="207">
        <f t="shared" si="112"/>
        <v>44.285714285714285</v>
      </c>
      <c r="N226" s="230" t="s">
        <v>361</v>
      </c>
      <c r="O226" s="426">
        <v>1</v>
      </c>
      <c r="P226" s="210">
        <f t="shared" si="113"/>
        <v>1</v>
      </c>
      <c r="Q226" s="211">
        <f t="shared" si="114"/>
        <v>44.285714285714285</v>
      </c>
      <c r="R226" s="211">
        <f t="shared" si="115"/>
        <v>44.285714285714285</v>
      </c>
      <c r="S226" s="211">
        <f t="shared" si="116"/>
        <v>44.285714285714285</v>
      </c>
      <c r="T226" s="212"/>
      <c r="U226" s="212"/>
      <c r="V226" s="1333" t="s">
        <v>2211</v>
      </c>
      <c r="W226" s="213">
        <f t="shared" si="110"/>
        <v>2</v>
      </c>
      <c r="X226" s="213">
        <f t="shared" si="108"/>
        <v>0</v>
      </c>
      <c r="Y226" s="79" t="str">
        <f t="shared" si="111"/>
        <v>CUMPLIDA</v>
      </c>
      <c r="AA226" s="546" t="s">
        <v>656</v>
      </c>
      <c r="AB226" s="846" t="str">
        <f t="shared" si="109"/>
        <v>CUMPLIDA</v>
      </c>
    </row>
    <row r="227" spans="1:28" ht="115.5" customHeight="1" thickBot="1" x14ac:dyDescent="0.25">
      <c r="A227" s="1149">
        <v>42</v>
      </c>
      <c r="B227" s="1151">
        <v>2202001</v>
      </c>
      <c r="C227" s="1151" t="s">
        <v>362</v>
      </c>
      <c r="D227" s="1151" t="s">
        <v>363</v>
      </c>
      <c r="E227" s="1151" t="s">
        <v>364</v>
      </c>
      <c r="F227" s="1170" t="s">
        <v>1441</v>
      </c>
      <c r="G227" s="760" t="s">
        <v>366</v>
      </c>
      <c r="H227" s="760" t="s">
        <v>367</v>
      </c>
      <c r="I227" s="760" t="s">
        <v>368</v>
      </c>
      <c r="J227" s="800">
        <v>1</v>
      </c>
      <c r="K227" s="185">
        <v>40603</v>
      </c>
      <c r="L227" s="185">
        <v>40777</v>
      </c>
      <c r="M227" s="186">
        <f t="shared" si="112"/>
        <v>24.857142857142858</v>
      </c>
      <c r="N227" s="1165" t="s">
        <v>1962</v>
      </c>
      <c r="O227" s="187">
        <v>1</v>
      </c>
      <c r="P227" s="194">
        <f t="shared" si="113"/>
        <v>1</v>
      </c>
      <c r="Q227" s="195">
        <f t="shared" si="114"/>
        <v>24.857142857142858</v>
      </c>
      <c r="R227" s="195">
        <f t="shared" si="115"/>
        <v>24.857142857142858</v>
      </c>
      <c r="S227" s="195">
        <f t="shared" si="116"/>
        <v>24.857142857142858</v>
      </c>
      <c r="T227" s="188"/>
      <c r="U227" s="188"/>
      <c r="V227" s="1343" t="s">
        <v>2112</v>
      </c>
      <c r="W227" s="158">
        <f t="shared" si="110"/>
        <v>2</v>
      </c>
      <c r="X227" s="158">
        <f t="shared" si="108"/>
        <v>0</v>
      </c>
      <c r="Y227" s="380" t="str">
        <f t="shared" si="111"/>
        <v>CUMPLIDA</v>
      </c>
      <c r="AA227" s="547" t="s">
        <v>656</v>
      </c>
      <c r="AB227" s="1033" t="str">
        <f>IF(Y227&amp;Y228="CUMPLIDA","CUMPLIDA",IF(OR(Y227="VENCIDA",Y228="VENCIDA"),"VENCIDA",IF(W227+W228=4,"CUMPLIDA","EN TERMINO")))</f>
        <v>CUMPLIDA</v>
      </c>
    </row>
    <row r="228" spans="1:28" ht="90" customHeight="1" thickBot="1" x14ac:dyDescent="0.25">
      <c r="A228" s="1150"/>
      <c r="B228" s="1152"/>
      <c r="C228" s="1152"/>
      <c r="D228" s="1152"/>
      <c r="E228" s="1152"/>
      <c r="F228" s="1171"/>
      <c r="G228" s="757" t="s">
        <v>369</v>
      </c>
      <c r="H228" s="757" t="s">
        <v>370</v>
      </c>
      <c r="I228" s="757" t="s">
        <v>365</v>
      </c>
      <c r="J228" s="236">
        <v>1</v>
      </c>
      <c r="K228" s="189">
        <v>40544</v>
      </c>
      <c r="L228" s="189">
        <v>40777</v>
      </c>
      <c r="M228" s="190">
        <f t="shared" si="112"/>
        <v>33.285714285714285</v>
      </c>
      <c r="N228" s="1166"/>
      <c r="O228" s="248">
        <v>1</v>
      </c>
      <c r="P228" s="196">
        <f t="shared" si="113"/>
        <v>1</v>
      </c>
      <c r="Q228" s="197">
        <f t="shared" si="114"/>
        <v>33.285714285714285</v>
      </c>
      <c r="R228" s="197">
        <f t="shared" si="115"/>
        <v>33.285714285714285</v>
      </c>
      <c r="S228" s="197">
        <f t="shared" si="116"/>
        <v>33.285714285714285</v>
      </c>
      <c r="T228" s="193"/>
      <c r="U228" s="193"/>
      <c r="V228" s="1345" t="s">
        <v>2113</v>
      </c>
      <c r="W228" s="157">
        <f t="shared" si="110"/>
        <v>2</v>
      </c>
      <c r="X228" s="157">
        <f t="shared" si="108"/>
        <v>0</v>
      </c>
      <c r="Y228" s="382" t="str">
        <f t="shared" si="111"/>
        <v>CUMPLIDA</v>
      </c>
      <c r="AA228" s="547" t="s">
        <v>656</v>
      </c>
      <c r="AB228" s="1034"/>
    </row>
    <row r="229" spans="1:28" ht="77.25" customHeight="1" thickBot="1" x14ac:dyDescent="0.25">
      <c r="A229" s="1149">
        <v>43</v>
      </c>
      <c r="B229" s="1151">
        <v>2202100</v>
      </c>
      <c r="C229" s="1151" t="s">
        <v>1123</v>
      </c>
      <c r="D229" s="1151" t="s">
        <v>1124</v>
      </c>
      <c r="E229" s="1151" t="s">
        <v>371</v>
      </c>
      <c r="F229" s="1060" t="s">
        <v>1442</v>
      </c>
      <c r="G229" s="760" t="s">
        <v>1444</v>
      </c>
      <c r="H229" s="760" t="s">
        <v>372</v>
      </c>
      <c r="I229" s="237" t="s">
        <v>373</v>
      </c>
      <c r="J229" s="147">
        <v>1</v>
      </c>
      <c r="K229" s="185">
        <v>40575</v>
      </c>
      <c r="L229" s="185">
        <v>40877</v>
      </c>
      <c r="M229" s="186">
        <f t="shared" si="112"/>
        <v>43.142857142857146</v>
      </c>
      <c r="N229" s="1165" t="s">
        <v>374</v>
      </c>
      <c r="O229" s="187">
        <v>1</v>
      </c>
      <c r="P229" s="194">
        <f t="shared" si="113"/>
        <v>1</v>
      </c>
      <c r="Q229" s="195">
        <f t="shared" si="114"/>
        <v>43.142857142857146</v>
      </c>
      <c r="R229" s="195">
        <f t="shared" si="115"/>
        <v>43.142857142857146</v>
      </c>
      <c r="S229" s="195">
        <f t="shared" si="116"/>
        <v>43.142857142857146</v>
      </c>
      <c r="T229" s="188"/>
      <c r="U229" s="188"/>
      <c r="V229" s="1343" t="s">
        <v>2114</v>
      </c>
      <c r="W229" s="158">
        <f t="shared" si="110"/>
        <v>2</v>
      </c>
      <c r="X229" s="158">
        <f t="shared" si="108"/>
        <v>0</v>
      </c>
      <c r="Y229" s="380" t="str">
        <f t="shared" si="111"/>
        <v>CUMPLIDA</v>
      </c>
      <c r="AA229" s="547" t="s">
        <v>656</v>
      </c>
      <c r="AB229" s="1033" t="str">
        <f>IF(Y229&amp;Y230&amp;Y231&amp;Y232="CUMPLIDA","CUMPLIDA",IF(OR(Y229="VENCIDA",Y230="VENCIDA",Y231="VENCIDA",Y232="VENCIDA"),"VENCIDA",IF(W229+W230+W231+W232=8,"CUMPLIDA","EN TERMINO")))</f>
        <v>CUMPLIDA</v>
      </c>
    </row>
    <row r="230" spans="1:28" ht="268.5" customHeight="1" thickBot="1" x14ac:dyDescent="0.25">
      <c r="A230" s="1172"/>
      <c r="B230" s="1169"/>
      <c r="C230" s="1169"/>
      <c r="D230" s="1169"/>
      <c r="E230" s="1169"/>
      <c r="F230" s="1167"/>
      <c r="G230" s="756" t="s">
        <v>1445</v>
      </c>
      <c r="H230" s="756" t="s">
        <v>375</v>
      </c>
      <c r="I230" s="166" t="s">
        <v>1447</v>
      </c>
      <c r="J230" s="166">
        <v>1</v>
      </c>
      <c r="K230" s="159">
        <v>40513</v>
      </c>
      <c r="L230" s="159">
        <v>40694</v>
      </c>
      <c r="M230" s="168">
        <f t="shared" si="112"/>
        <v>25.857142857142858</v>
      </c>
      <c r="N230" s="1168"/>
      <c r="O230" s="169">
        <v>1</v>
      </c>
      <c r="P230" s="170">
        <f t="shared" si="113"/>
        <v>1</v>
      </c>
      <c r="Q230" s="171">
        <f t="shared" si="114"/>
        <v>25.857142857142858</v>
      </c>
      <c r="R230" s="171">
        <f t="shared" si="115"/>
        <v>25.857142857142858</v>
      </c>
      <c r="S230" s="171">
        <f t="shared" si="116"/>
        <v>25.857142857142858</v>
      </c>
      <c r="T230" s="160"/>
      <c r="U230" s="160"/>
      <c r="V230" s="1344" t="s">
        <v>2189</v>
      </c>
      <c r="W230" s="272">
        <f t="shared" si="110"/>
        <v>2</v>
      </c>
      <c r="X230" s="272">
        <f t="shared" si="108"/>
        <v>0</v>
      </c>
      <c r="Y230" s="381" t="str">
        <f t="shared" si="111"/>
        <v>CUMPLIDA</v>
      </c>
      <c r="AA230" s="547" t="s">
        <v>656</v>
      </c>
      <c r="AB230" s="1052"/>
    </row>
    <row r="231" spans="1:28" ht="204.75" customHeight="1" thickBot="1" x14ac:dyDescent="0.25">
      <c r="A231" s="1172"/>
      <c r="B231" s="1169"/>
      <c r="C231" s="1169"/>
      <c r="D231" s="1169"/>
      <c r="E231" s="1169"/>
      <c r="F231" s="1167"/>
      <c r="G231" s="756" t="s">
        <v>376</v>
      </c>
      <c r="H231" s="756" t="s">
        <v>1125</v>
      </c>
      <c r="I231" s="24" t="s">
        <v>1448</v>
      </c>
      <c r="J231" s="24">
        <v>1</v>
      </c>
      <c r="K231" s="159">
        <v>40513</v>
      </c>
      <c r="L231" s="159">
        <v>40755</v>
      </c>
      <c r="M231" s="168">
        <f t="shared" si="112"/>
        <v>34.571428571428569</v>
      </c>
      <c r="N231" s="1168"/>
      <c r="O231" s="169">
        <v>1</v>
      </c>
      <c r="P231" s="170">
        <f t="shared" si="113"/>
        <v>1</v>
      </c>
      <c r="Q231" s="171">
        <f t="shared" si="114"/>
        <v>34.571428571428569</v>
      </c>
      <c r="R231" s="171">
        <f t="shared" si="115"/>
        <v>34.571428571428569</v>
      </c>
      <c r="S231" s="171">
        <f t="shared" si="116"/>
        <v>34.571428571428569</v>
      </c>
      <c r="T231" s="160"/>
      <c r="U231" s="160"/>
      <c r="V231" s="1344" t="s">
        <v>2115</v>
      </c>
      <c r="W231" s="272">
        <f t="shared" si="110"/>
        <v>2</v>
      </c>
      <c r="X231" s="272">
        <f t="shared" si="108"/>
        <v>0</v>
      </c>
      <c r="Y231" s="381" t="str">
        <f t="shared" si="111"/>
        <v>CUMPLIDA</v>
      </c>
      <c r="AA231" s="547" t="s">
        <v>656</v>
      </c>
      <c r="AB231" s="1052"/>
    </row>
    <row r="232" spans="1:28" ht="147" thickBot="1" x14ac:dyDescent="0.25">
      <c r="A232" s="1150"/>
      <c r="B232" s="1152"/>
      <c r="C232" s="1152"/>
      <c r="D232" s="1152"/>
      <c r="E232" s="1152"/>
      <c r="F232" s="757" t="s">
        <v>1443</v>
      </c>
      <c r="G232" s="757" t="s">
        <v>377</v>
      </c>
      <c r="H232" s="757" t="s">
        <v>1446</v>
      </c>
      <c r="I232" s="148" t="s">
        <v>1449</v>
      </c>
      <c r="J232" s="236">
        <v>1</v>
      </c>
      <c r="K232" s="189">
        <v>40513</v>
      </c>
      <c r="L232" s="189">
        <v>40724</v>
      </c>
      <c r="M232" s="190">
        <f t="shared" si="112"/>
        <v>30.142857142857142</v>
      </c>
      <c r="N232" s="1166"/>
      <c r="O232" s="248">
        <v>1</v>
      </c>
      <c r="P232" s="196">
        <f t="shared" si="113"/>
        <v>1</v>
      </c>
      <c r="Q232" s="197">
        <f t="shared" si="114"/>
        <v>30.142857142857142</v>
      </c>
      <c r="R232" s="197">
        <f t="shared" si="115"/>
        <v>30.142857142857142</v>
      </c>
      <c r="S232" s="197">
        <f t="shared" si="116"/>
        <v>30.142857142857142</v>
      </c>
      <c r="T232" s="193"/>
      <c r="U232" s="193"/>
      <c r="V232" s="1345" t="s">
        <v>2116</v>
      </c>
      <c r="W232" s="157">
        <f t="shared" si="110"/>
        <v>2</v>
      </c>
      <c r="X232" s="157">
        <f t="shared" si="108"/>
        <v>0</v>
      </c>
      <c r="Y232" s="382" t="str">
        <f t="shared" si="111"/>
        <v>CUMPLIDA</v>
      </c>
      <c r="AA232" s="547" t="s">
        <v>656</v>
      </c>
      <c r="AB232" s="1034"/>
    </row>
    <row r="233" spans="1:28" ht="187.5" customHeight="1" thickBot="1" x14ac:dyDescent="0.25">
      <c r="A233" s="1163">
        <v>45</v>
      </c>
      <c r="B233" s="1230">
        <v>2202001</v>
      </c>
      <c r="C233" s="1118" t="s">
        <v>378</v>
      </c>
      <c r="D233" s="1118" t="s">
        <v>379</v>
      </c>
      <c r="E233" s="1118" t="s">
        <v>380</v>
      </c>
      <c r="F233" s="717" t="s">
        <v>1633</v>
      </c>
      <c r="G233" s="717" t="s">
        <v>1451</v>
      </c>
      <c r="H233" s="717" t="s">
        <v>1453</v>
      </c>
      <c r="I233" s="717" t="s">
        <v>58</v>
      </c>
      <c r="J233" s="199">
        <v>4</v>
      </c>
      <c r="K233" s="633">
        <v>41122</v>
      </c>
      <c r="L233" s="633">
        <v>41274</v>
      </c>
      <c r="M233" s="186">
        <f t="shared" si="112"/>
        <v>21.714285714285715</v>
      </c>
      <c r="N233" s="762" t="s">
        <v>1126</v>
      </c>
      <c r="O233" s="187">
        <v>4</v>
      </c>
      <c r="P233" s="194">
        <f t="shared" si="113"/>
        <v>1</v>
      </c>
      <c r="Q233" s="195">
        <f t="shared" si="114"/>
        <v>21.714285714285715</v>
      </c>
      <c r="R233" s="195">
        <f t="shared" si="115"/>
        <v>21.714285714285715</v>
      </c>
      <c r="S233" s="195">
        <f t="shared" si="116"/>
        <v>21.714285714285715</v>
      </c>
      <c r="T233" s="188"/>
      <c r="U233" s="188"/>
      <c r="V233" s="1343" t="s">
        <v>2577</v>
      </c>
      <c r="W233" s="158">
        <f t="shared" si="110"/>
        <v>2</v>
      </c>
      <c r="X233" s="158">
        <f t="shared" ref="X233:X240" si="117">IF(L233&lt;$Z$3,0,1)</f>
        <v>0</v>
      </c>
      <c r="Y233" s="380" t="str">
        <f t="shared" si="111"/>
        <v>CUMPLIDA</v>
      </c>
      <c r="AA233" s="547" t="s">
        <v>656</v>
      </c>
      <c r="AB233" s="1033" t="str">
        <f>IF(Y233&amp;Y234="CUMPLIDA","CUMPLIDA",IF(OR(Y233="VENCIDA",Y234="VENCIDA"),"VENCIDA",IF(W233+W234=4,"CUMPLIDA","EN TERMINO")))</f>
        <v>CUMPLIDA</v>
      </c>
    </row>
    <row r="234" spans="1:28" ht="283.5" customHeight="1" thickBot="1" x14ac:dyDescent="0.25">
      <c r="A234" s="1156"/>
      <c r="B234" s="1158"/>
      <c r="C234" s="1119"/>
      <c r="D234" s="1119"/>
      <c r="E234" s="1119"/>
      <c r="F234" s="755" t="s">
        <v>1450</v>
      </c>
      <c r="G234" s="755" t="s">
        <v>1452</v>
      </c>
      <c r="H234" s="755" t="s">
        <v>1454</v>
      </c>
      <c r="I234" s="755" t="s">
        <v>165</v>
      </c>
      <c r="J234" s="221">
        <v>1</v>
      </c>
      <c r="K234" s="632">
        <v>41122</v>
      </c>
      <c r="L234" s="632">
        <v>41274</v>
      </c>
      <c r="M234" s="190">
        <f t="shared" si="112"/>
        <v>21.714285714285715</v>
      </c>
      <c r="N234" s="595" t="s">
        <v>1127</v>
      </c>
      <c r="O234" s="192">
        <v>1</v>
      </c>
      <c r="P234" s="196">
        <f t="shared" si="113"/>
        <v>1</v>
      </c>
      <c r="Q234" s="197">
        <f t="shared" si="114"/>
        <v>21.714285714285715</v>
      </c>
      <c r="R234" s="197">
        <f t="shared" si="115"/>
        <v>21.714285714285715</v>
      </c>
      <c r="S234" s="197">
        <f t="shared" si="116"/>
        <v>21.714285714285715</v>
      </c>
      <c r="T234" s="193"/>
      <c r="U234" s="193"/>
      <c r="V234" s="1285" t="s">
        <v>2576</v>
      </c>
      <c r="W234" s="157">
        <f t="shared" si="110"/>
        <v>2</v>
      </c>
      <c r="X234" s="157">
        <f t="shared" si="117"/>
        <v>0</v>
      </c>
      <c r="Y234" s="382" t="str">
        <f t="shared" si="111"/>
        <v>CUMPLIDA</v>
      </c>
      <c r="AA234" s="547" t="s">
        <v>656</v>
      </c>
      <c r="AB234" s="1034"/>
    </row>
    <row r="235" spans="1:28" ht="153.75" customHeight="1" thickBot="1" x14ac:dyDescent="0.25">
      <c r="A235" s="1232">
        <v>46</v>
      </c>
      <c r="B235" s="1233">
        <v>1404004</v>
      </c>
      <c r="C235" s="1233" t="s">
        <v>1128</v>
      </c>
      <c r="D235" s="1233" t="s">
        <v>1129</v>
      </c>
      <c r="E235" s="1233" t="s">
        <v>381</v>
      </c>
      <c r="F235" s="717" t="s">
        <v>1455</v>
      </c>
      <c r="G235" s="717" t="s">
        <v>1456</v>
      </c>
      <c r="H235" s="717" t="s">
        <v>1459</v>
      </c>
      <c r="I235" s="717" t="s">
        <v>1130</v>
      </c>
      <c r="J235" s="199">
        <v>12</v>
      </c>
      <c r="K235" s="200">
        <v>40574</v>
      </c>
      <c r="L235" s="200">
        <v>40908</v>
      </c>
      <c r="M235" s="186">
        <f t="shared" si="112"/>
        <v>47.714285714285715</v>
      </c>
      <c r="N235" s="1141" t="s">
        <v>1131</v>
      </c>
      <c r="O235" s="187">
        <v>12</v>
      </c>
      <c r="P235" s="194">
        <f t="shared" si="113"/>
        <v>1</v>
      </c>
      <c r="Q235" s="195">
        <f t="shared" si="114"/>
        <v>47.714285714285715</v>
      </c>
      <c r="R235" s="195">
        <f t="shared" si="115"/>
        <v>47.714285714285715</v>
      </c>
      <c r="S235" s="195">
        <f t="shared" si="116"/>
        <v>47.714285714285715</v>
      </c>
      <c r="T235" s="188"/>
      <c r="U235" s="188"/>
      <c r="V235" s="1343" t="s">
        <v>2117</v>
      </c>
      <c r="W235" s="158">
        <f t="shared" si="110"/>
        <v>2</v>
      </c>
      <c r="X235" s="158">
        <f t="shared" si="117"/>
        <v>0</v>
      </c>
      <c r="Y235" s="380" t="str">
        <f t="shared" si="111"/>
        <v>CUMPLIDA</v>
      </c>
      <c r="AA235" s="547" t="s">
        <v>656</v>
      </c>
      <c r="AB235" s="1033" t="str">
        <f>IF(Y235&amp;Y236&amp;Y237="CUMPLIDA","CUMPLIDA",IF(OR(Y235="VENCIDA",Y236="VENCIDA",Y237="VENCIDA"),"VENCIDA",IF(W235+W236+W237=6,"CUMPLIDA","EN TERMINO")))</f>
        <v>CUMPLIDA</v>
      </c>
    </row>
    <row r="236" spans="1:28" ht="158.25" thickBot="1" x14ac:dyDescent="0.25">
      <c r="A236" s="1137"/>
      <c r="B236" s="1128"/>
      <c r="C236" s="1128"/>
      <c r="D236" s="1128"/>
      <c r="E236" s="1128"/>
      <c r="F236" s="754" t="s">
        <v>1132</v>
      </c>
      <c r="G236" s="754" t="s">
        <v>1457</v>
      </c>
      <c r="H236" s="754" t="s">
        <v>1460</v>
      </c>
      <c r="I236" s="754" t="s">
        <v>1133</v>
      </c>
      <c r="J236" s="162">
        <v>12</v>
      </c>
      <c r="K236" s="164">
        <v>40574</v>
      </c>
      <c r="L236" s="164">
        <v>40908</v>
      </c>
      <c r="M236" s="168">
        <f t="shared" si="112"/>
        <v>47.714285714285715</v>
      </c>
      <c r="N236" s="1142"/>
      <c r="O236" s="169">
        <v>12</v>
      </c>
      <c r="P236" s="170">
        <f t="shared" si="113"/>
        <v>1</v>
      </c>
      <c r="Q236" s="171">
        <f t="shared" si="114"/>
        <v>47.714285714285715</v>
      </c>
      <c r="R236" s="171">
        <f t="shared" si="115"/>
        <v>47.714285714285715</v>
      </c>
      <c r="S236" s="171">
        <f t="shared" si="116"/>
        <v>47.714285714285715</v>
      </c>
      <c r="T236" s="160"/>
      <c r="U236" s="160"/>
      <c r="V236" s="1344" t="s">
        <v>2118</v>
      </c>
      <c r="W236" s="272">
        <f t="shared" si="110"/>
        <v>2</v>
      </c>
      <c r="X236" s="272">
        <f t="shared" si="117"/>
        <v>0</v>
      </c>
      <c r="Y236" s="381" t="str">
        <f t="shared" si="111"/>
        <v>CUMPLIDA</v>
      </c>
      <c r="AA236" s="547" t="s">
        <v>656</v>
      </c>
      <c r="AB236" s="1052"/>
    </row>
    <row r="237" spans="1:28" ht="139.5" customHeight="1" thickBot="1" x14ac:dyDescent="0.25">
      <c r="A237" s="1138"/>
      <c r="B237" s="1129"/>
      <c r="C237" s="1129"/>
      <c r="D237" s="1129"/>
      <c r="E237" s="1129"/>
      <c r="F237" s="755" t="s">
        <v>1134</v>
      </c>
      <c r="G237" s="755" t="s">
        <v>1458</v>
      </c>
      <c r="H237" s="755" t="s">
        <v>1461</v>
      </c>
      <c r="I237" s="755" t="s">
        <v>1135</v>
      </c>
      <c r="J237" s="221">
        <v>12</v>
      </c>
      <c r="K237" s="219">
        <v>40574</v>
      </c>
      <c r="L237" s="219">
        <v>40908</v>
      </c>
      <c r="M237" s="190">
        <f t="shared" si="112"/>
        <v>47.714285714285715</v>
      </c>
      <c r="N237" s="1143"/>
      <c r="O237" s="192">
        <v>12</v>
      </c>
      <c r="P237" s="196">
        <f t="shared" si="113"/>
        <v>1</v>
      </c>
      <c r="Q237" s="197">
        <f t="shared" si="114"/>
        <v>47.714285714285715</v>
      </c>
      <c r="R237" s="197">
        <f t="shared" si="115"/>
        <v>47.714285714285715</v>
      </c>
      <c r="S237" s="197">
        <f t="shared" si="116"/>
        <v>47.714285714285715</v>
      </c>
      <c r="T237" s="193"/>
      <c r="U237" s="193"/>
      <c r="V237" s="1345" t="s">
        <v>2119</v>
      </c>
      <c r="W237" s="157">
        <f t="shared" si="110"/>
        <v>2</v>
      </c>
      <c r="X237" s="157">
        <f t="shared" si="117"/>
        <v>0</v>
      </c>
      <c r="Y237" s="382" t="str">
        <f t="shared" si="111"/>
        <v>CUMPLIDA</v>
      </c>
      <c r="AA237" s="547" t="s">
        <v>656</v>
      </c>
      <c r="AB237" s="1034"/>
    </row>
    <row r="238" spans="1:28" ht="158.25" thickBot="1" x14ac:dyDescent="0.25">
      <c r="A238" s="202">
        <v>47</v>
      </c>
      <c r="B238" s="203">
        <v>1102001</v>
      </c>
      <c r="C238" s="204" t="s">
        <v>382</v>
      </c>
      <c r="D238" s="204" t="s">
        <v>1136</v>
      </c>
      <c r="E238" s="204" t="s">
        <v>383</v>
      </c>
      <c r="F238" s="103" t="s">
        <v>385</v>
      </c>
      <c r="G238" s="103" t="s">
        <v>384</v>
      </c>
      <c r="H238" s="103" t="s">
        <v>1462</v>
      </c>
      <c r="I238" s="103" t="s">
        <v>335</v>
      </c>
      <c r="J238" s="101">
        <v>1</v>
      </c>
      <c r="K238" s="224">
        <v>40618</v>
      </c>
      <c r="L238" s="224">
        <v>40754</v>
      </c>
      <c r="M238" s="207">
        <f t="shared" si="112"/>
        <v>19.428571428571427</v>
      </c>
      <c r="N238" s="225" t="s">
        <v>1963</v>
      </c>
      <c r="O238" s="426">
        <v>1</v>
      </c>
      <c r="P238" s="210">
        <f t="shared" si="113"/>
        <v>1</v>
      </c>
      <c r="Q238" s="211">
        <f t="shared" si="114"/>
        <v>19.428571428571427</v>
      </c>
      <c r="R238" s="211">
        <f t="shared" si="115"/>
        <v>19.428571428571427</v>
      </c>
      <c r="S238" s="211">
        <f t="shared" si="116"/>
        <v>19.428571428571427</v>
      </c>
      <c r="T238" s="212"/>
      <c r="U238" s="212"/>
      <c r="V238" s="1347" t="s">
        <v>2120</v>
      </c>
      <c r="W238" s="213">
        <f t="shared" si="110"/>
        <v>2</v>
      </c>
      <c r="X238" s="213">
        <f t="shared" si="117"/>
        <v>0</v>
      </c>
      <c r="Y238" s="79" t="str">
        <f t="shared" si="111"/>
        <v>CUMPLIDA</v>
      </c>
      <c r="AA238" s="547" t="s">
        <v>656</v>
      </c>
      <c r="AB238" s="846" t="str">
        <f>IF(Y238="CUMPLIDA","CUMPLIDA",IF(Y238="EN TERMINO","EN TERMINO","VENCIDA"))</f>
        <v>CUMPLIDA</v>
      </c>
    </row>
    <row r="239" spans="1:28" ht="192" thickBot="1" x14ac:dyDescent="0.25">
      <c r="A239" s="1155">
        <v>48</v>
      </c>
      <c r="B239" s="1157">
        <v>1102001</v>
      </c>
      <c r="C239" s="1159" t="s">
        <v>387</v>
      </c>
      <c r="D239" s="1159" t="s">
        <v>388</v>
      </c>
      <c r="E239" s="1159" t="s">
        <v>389</v>
      </c>
      <c r="F239" s="753" t="s">
        <v>1137</v>
      </c>
      <c r="G239" s="753" t="s">
        <v>1463</v>
      </c>
      <c r="H239" s="753" t="s">
        <v>1138</v>
      </c>
      <c r="I239" s="753" t="s">
        <v>152</v>
      </c>
      <c r="J239" s="731">
        <v>1</v>
      </c>
      <c r="K239" s="801">
        <v>41153</v>
      </c>
      <c r="L239" s="801">
        <v>41485</v>
      </c>
      <c r="M239" s="634">
        <f t="shared" si="112"/>
        <v>47.428571428571431</v>
      </c>
      <c r="N239" s="635" t="s">
        <v>1139</v>
      </c>
      <c r="O239" s="734">
        <v>0.6</v>
      </c>
      <c r="P239" s="636">
        <f t="shared" si="113"/>
        <v>0.6</v>
      </c>
      <c r="Q239" s="637">
        <f t="shared" si="114"/>
        <v>28.457142857142859</v>
      </c>
      <c r="R239" s="637">
        <f t="shared" si="115"/>
        <v>0</v>
      </c>
      <c r="S239" s="637">
        <f t="shared" si="116"/>
        <v>0</v>
      </c>
      <c r="T239" s="638"/>
      <c r="U239" s="638"/>
      <c r="V239" s="1348" t="s">
        <v>2660</v>
      </c>
      <c r="W239" s="272">
        <f t="shared" si="110"/>
        <v>0</v>
      </c>
      <c r="X239" s="272">
        <f t="shared" si="117"/>
        <v>0</v>
      </c>
      <c r="Y239" s="639" t="str">
        <f t="shared" si="111"/>
        <v>VENCIDA</v>
      </c>
      <c r="AA239" s="547" t="s">
        <v>656</v>
      </c>
      <c r="AB239" s="1033" t="str">
        <f>IF(Y239&amp;Y240="CUMPLIDA","CUMPLIDA",IF(OR(Y239="VENCIDA",Y240="VENCIDA"),"VENCIDA",IF(W239+W240=4,"CUMPLIDA","EN TERMINO")))</f>
        <v>VENCIDA</v>
      </c>
    </row>
    <row r="240" spans="1:28" ht="207.75" customHeight="1" thickBot="1" x14ac:dyDescent="0.25">
      <c r="A240" s="1156"/>
      <c r="B240" s="1158"/>
      <c r="C240" s="1119"/>
      <c r="D240" s="1119"/>
      <c r="E240" s="1119"/>
      <c r="F240" s="627" t="s">
        <v>1140</v>
      </c>
      <c r="G240" s="627" t="s">
        <v>390</v>
      </c>
      <c r="H240" s="627" t="s">
        <v>1141</v>
      </c>
      <c r="I240" s="627" t="s">
        <v>152</v>
      </c>
      <c r="J240" s="221">
        <v>1</v>
      </c>
      <c r="K240" s="641">
        <v>41153</v>
      </c>
      <c r="L240" s="641">
        <v>41485</v>
      </c>
      <c r="M240" s="190">
        <f t="shared" si="112"/>
        <v>47.428571428571431</v>
      </c>
      <c r="N240" s="551" t="s">
        <v>1139</v>
      </c>
      <c r="O240" s="192">
        <v>0.6</v>
      </c>
      <c r="P240" s="196">
        <f t="shared" si="113"/>
        <v>0.6</v>
      </c>
      <c r="Q240" s="197">
        <f t="shared" si="114"/>
        <v>28.457142857142859</v>
      </c>
      <c r="R240" s="197">
        <f t="shared" si="115"/>
        <v>0</v>
      </c>
      <c r="S240" s="197">
        <f t="shared" si="116"/>
        <v>0</v>
      </c>
      <c r="T240" s="193"/>
      <c r="U240" s="193"/>
      <c r="V240" s="1348" t="s">
        <v>2660</v>
      </c>
      <c r="W240" s="157">
        <f t="shared" si="110"/>
        <v>0</v>
      </c>
      <c r="X240" s="157">
        <f t="shared" si="117"/>
        <v>0</v>
      </c>
      <c r="Y240" s="154" t="str">
        <f t="shared" si="111"/>
        <v>VENCIDA</v>
      </c>
      <c r="AA240" s="547" t="s">
        <v>656</v>
      </c>
      <c r="AB240" s="1034"/>
    </row>
    <row r="241" spans="1:28" ht="15" customHeight="1" thickBot="1" x14ac:dyDescent="0.25">
      <c r="A241" s="486" t="s">
        <v>1021</v>
      </c>
      <c r="B241" s="487"/>
      <c r="C241" s="488"/>
      <c r="D241" s="489"/>
      <c r="E241" s="489"/>
      <c r="F241" s="489"/>
      <c r="G241" s="489"/>
      <c r="H241" s="489"/>
      <c r="I241" s="489"/>
      <c r="J241" s="489"/>
      <c r="K241" s="489"/>
      <c r="L241" s="489"/>
      <c r="M241" s="489"/>
      <c r="N241" s="489"/>
      <c r="O241" s="252"/>
      <c r="P241" s="477"/>
      <c r="Q241" s="477"/>
      <c r="R241" s="477"/>
      <c r="S241" s="477"/>
      <c r="T241" s="477"/>
      <c r="U241" s="477"/>
      <c r="V241" s="1349"/>
      <c r="AA241" s="430"/>
    </row>
    <row r="242" spans="1:28" ht="409.6" thickBot="1" x14ac:dyDescent="0.25">
      <c r="A242" s="277">
        <v>1</v>
      </c>
      <c r="B242" s="490"/>
      <c r="C242" s="491" t="s">
        <v>1142</v>
      </c>
      <c r="D242" s="491" t="s">
        <v>774</v>
      </c>
      <c r="E242" s="491" t="s">
        <v>775</v>
      </c>
      <c r="F242" s="86" t="s">
        <v>1464</v>
      </c>
      <c r="G242" s="281" t="s">
        <v>1465</v>
      </c>
      <c r="H242" s="281" t="s">
        <v>1466</v>
      </c>
      <c r="I242" s="281" t="s">
        <v>777</v>
      </c>
      <c r="J242" s="434">
        <v>1</v>
      </c>
      <c r="K242" s="492">
        <v>41121</v>
      </c>
      <c r="L242" s="493">
        <v>41425</v>
      </c>
      <c r="M242" s="73">
        <f t="shared" ref="M242:M244" si="118">(+L242-K242)/7</f>
        <v>43.428571428571431</v>
      </c>
      <c r="N242" s="494" t="s">
        <v>778</v>
      </c>
      <c r="O242" s="495">
        <v>1</v>
      </c>
      <c r="P242" s="210">
        <f t="shared" ref="P242" si="119">IF(O242/J242&gt;1,1,+O242/J242)</f>
        <v>1</v>
      </c>
      <c r="Q242" s="211">
        <f t="shared" ref="Q242" si="120">+M242*P242</f>
        <v>43.428571428571431</v>
      </c>
      <c r="R242" s="211">
        <f t="shared" ref="R242" si="121">IF(L242&lt;=$T$8,Q242,0)</f>
        <v>43.428571428571431</v>
      </c>
      <c r="S242" s="211">
        <f t="shared" ref="S242" si="122">IF($T$8&gt;=L242,M242,0)</f>
        <v>43.428571428571431</v>
      </c>
      <c r="T242" s="238"/>
      <c r="U242" s="238"/>
      <c r="V242" s="1350" t="s">
        <v>2619</v>
      </c>
      <c r="W242" s="213">
        <f t="shared" ref="W242" si="123">IF(P242=100%,2,0)</f>
        <v>2</v>
      </c>
      <c r="X242" s="213">
        <f t="shared" ref="X242" si="124">IF(L242&lt;$Z$3,0,1)</f>
        <v>0</v>
      </c>
      <c r="Y242" s="79" t="str">
        <f t="shared" ref="Y242" si="125">IF(W242+X242&gt;1,"CUMPLIDA",IF(X242=1,"EN TERMINO","VENCIDA"))</f>
        <v>CUMPLIDA</v>
      </c>
      <c r="AA242" s="546" t="s">
        <v>656</v>
      </c>
      <c r="AB242" s="846" t="str">
        <f t="shared" ref="AB242:AB252" si="126">IF(Y242="CUMPLIDA","CUMPLIDA",IF(Y242="EN TERMINO","EN TERMINO","VENCIDA"))</f>
        <v>CUMPLIDA</v>
      </c>
    </row>
    <row r="243" spans="1:28" ht="409.6" thickBot="1" x14ac:dyDescent="0.25">
      <c r="A243" s="277">
        <v>2</v>
      </c>
      <c r="B243" s="490"/>
      <c r="C243" s="491" t="s">
        <v>1143</v>
      </c>
      <c r="D243" s="491" t="s">
        <v>779</v>
      </c>
      <c r="E243" s="491" t="s">
        <v>1144</v>
      </c>
      <c r="F243" s="244" t="s">
        <v>1145</v>
      </c>
      <c r="G243" s="244" t="s">
        <v>1146</v>
      </c>
      <c r="H243" s="244" t="s">
        <v>1147</v>
      </c>
      <c r="I243" s="244" t="s">
        <v>1148</v>
      </c>
      <c r="J243" s="181">
        <v>1</v>
      </c>
      <c r="K243" s="496">
        <v>41090</v>
      </c>
      <c r="L243" s="496">
        <v>41455</v>
      </c>
      <c r="M243" s="73">
        <f t="shared" si="118"/>
        <v>52.142857142857146</v>
      </c>
      <c r="N243" s="497" t="s">
        <v>780</v>
      </c>
      <c r="O243" s="495">
        <v>1</v>
      </c>
      <c r="P243" s="498">
        <f t="shared" ref="P243:P306" si="127">IF(O243/J243&gt;1,1,+O243/J243)</f>
        <v>1</v>
      </c>
      <c r="Q243" s="73">
        <f t="shared" ref="Q243:Q306" si="128">+M243*P243</f>
        <v>52.142857142857146</v>
      </c>
      <c r="R243" s="73">
        <f t="shared" ref="R243:R306" si="129">IF(L243&lt;=$T$8,Q243,0)</f>
        <v>52.142857142857146</v>
      </c>
      <c r="S243" s="73">
        <f t="shared" ref="S243:S306" si="130">IF($T$8&gt;=L243,M243,0)</f>
        <v>52.142857142857146</v>
      </c>
      <c r="T243" s="238"/>
      <c r="U243" s="238"/>
      <c r="V243" s="1350" t="s">
        <v>2595</v>
      </c>
      <c r="W243" s="213">
        <f t="shared" ref="W243:W306" si="131">IF(P243=100%,2,0)</f>
        <v>2</v>
      </c>
      <c r="X243" s="213">
        <f t="shared" ref="X243:X306" si="132">IF(L243&lt;$Z$3,0,1)</f>
        <v>0</v>
      </c>
      <c r="Y243" s="79" t="str">
        <f t="shared" ref="Y243:Y306" si="133">IF(W243+X243&gt;1,"CUMPLIDA",IF(X243=1,"EN TERMINO","VENCIDA"))</f>
        <v>CUMPLIDA</v>
      </c>
      <c r="AA243" s="546" t="s">
        <v>656</v>
      </c>
      <c r="AB243" s="846" t="str">
        <f t="shared" si="126"/>
        <v>CUMPLIDA</v>
      </c>
    </row>
    <row r="244" spans="1:28" ht="225.75" customHeight="1" thickBot="1" x14ac:dyDescent="0.25">
      <c r="A244" s="277">
        <v>3</v>
      </c>
      <c r="B244" s="490"/>
      <c r="C244" s="491" t="s">
        <v>781</v>
      </c>
      <c r="D244" s="491" t="s">
        <v>782</v>
      </c>
      <c r="E244" s="491" t="s">
        <v>783</v>
      </c>
      <c r="F244" s="116" t="s">
        <v>784</v>
      </c>
      <c r="G244" s="116" t="s">
        <v>785</v>
      </c>
      <c r="H244" s="281" t="s">
        <v>786</v>
      </c>
      <c r="I244" s="281" t="s">
        <v>777</v>
      </c>
      <c r="J244" s="117">
        <v>1</v>
      </c>
      <c r="K244" s="492">
        <v>41121</v>
      </c>
      <c r="L244" s="493">
        <v>41425</v>
      </c>
      <c r="M244" s="73">
        <f t="shared" si="118"/>
        <v>43.428571428571431</v>
      </c>
      <c r="N244" s="494" t="s">
        <v>787</v>
      </c>
      <c r="O244" s="495">
        <v>1</v>
      </c>
      <c r="P244" s="498">
        <f t="shared" si="127"/>
        <v>1</v>
      </c>
      <c r="Q244" s="73">
        <f t="shared" si="128"/>
        <v>43.428571428571431</v>
      </c>
      <c r="R244" s="73">
        <f t="shared" si="129"/>
        <v>43.428571428571431</v>
      </c>
      <c r="S244" s="73">
        <f t="shared" si="130"/>
        <v>43.428571428571431</v>
      </c>
      <c r="T244" s="238"/>
      <c r="U244" s="238"/>
      <c r="V244" s="1350" t="s">
        <v>2619</v>
      </c>
      <c r="W244" s="213">
        <f t="shared" si="131"/>
        <v>2</v>
      </c>
      <c r="X244" s="213">
        <f t="shared" si="132"/>
        <v>0</v>
      </c>
      <c r="Y244" s="79" t="str">
        <f t="shared" si="133"/>
        <v>CUMPLIDA</v>
      </c>
      <c r="AA244" s="546" t="s">
        <v>656</v>
      </c>
      <c r="AB244" s="846" t="str">
        <f t="shared" si="126"/>
        <v>CUMPLIDA</v>
      </c>
    </row>
    <row r="245" spans="1:28" ht="409.6" thickBot="1" x14ac:dyDescent="0.25">
      <c r="A245" s="277">
        <v>4</v>
      </c>
      <c r="B245" s="490"/>
      <c r="C245" s="491" t="s">
        <v>788</v>
      </c>
      <c r="D245" s="491" t="s">
        <v>789</v>
      </c>
      <c r="E245" s="491" t="s">
        <v>790</v>
      </c>
      <c r="F245" s="499" t="s">
        <v>1149</v>
      </c>
      <c r="G245" s="499" t="s">
        <v>1150</v>
      </c>
      <c r="H245" s="499" t="s">
        <v>791</v>
      </c>
      <c r="I245" s="116" t="s">
        <v>47</v>
      </c>
      <c r="J245" s="117">
        <v>1</v>
      </c>
      <c r="K245" s="492">
        <v>41121</v>
      </c>
      <c r="L245" s="493">
        <v>41425</v>
      </c>
      <c r="M245" s="118">
        <f>(+L245-K245)/7</f>
        <v>43.428571428571431</v>
      </c>
      <c r="N245" s="542" t="s">
        <v>792</v>
      </c>
      <c r="O245" s="500">
        <v>1</v>
      </c>
      <c r="P245" s="498">
        <f t="shared" si="127"/>
        <v>1</v>
      </c>
      <c r="Q245" s="73">
        <f t="shared" si="128"/>
        <v>43.428571428571431</v>
      </c>
      <c r="R245" s="73">
        <f t="shared" si="129"/>
        <v>43.428571428571431</v>
      </c>
      <c r="S245" s="73">
        <f t="shared" si="130"/>
        <v>43.428571428571431</v>
      </c>
      <c r="T245" s="238"/>
      <c r="U245" s="238"/>
      <c r="V245" s="1350" t="s">
        <v>2620</v>
      </c>
      <c r="W245" s="213">
        <f t="shared" si="131"/>
        <v>2</v>
      </c>
      <c r="X245" s="213">
        <f t="shared" si="132"/>
        <v>0</v>
      </c>
      <c r="Y245" s="79" t="str">
        <f t="shared" si="133"/>
        <v>CUMPLIDA</v>
      </c>
      <c r="AA245" s="546" t="s">
        <v>656</v>
      </c>
      <c r="AB245" s="846" t="str">
        <f t="shared" si="126"/>
        <v>CUMPLIDA</v>
      </c>
    </row>
    <row r="246" spans="1:28" ht="90.75" thickBot="1" x14ac:dyDescent="0.25">
      <c r="A246" s="501">
        <v>5</v>
      </c>
      <c r="B246" s="502"/>
      <c r="C246" s="491" t="s">
        <v>793</v>
      </c>
      <c r="D246" s="491" t="s">
        <v>794</v>
      </c>
      <c r="E246" s="491" t="s">
        <v>795</v>
      </c>
      <c r="F246" s="244" t="s">
        <v>1467</v>
      </c>
      <c r="G246" s="244" t="s">
        <v>1151</v>
      </c>
      <c r="H246" s="244" t="s">
        <v>1152</v>
      </c>
      <c r="I246" s="244" t="s">
        <v>796</v>
      </c>
      <c r="J246" s="181">
        <v>1</v>
      </c>
      <c r="K246" s="496">
        <v>41061</v>
      </c>
      <c r="L246" s="496">
        <v>41274</v>
      </c>
      <c r="M246" s="73">
        <f t="shared" ref="M246" si="134">(+L246-K246)/7</f>
        <v>30.428571428571427</v>
      </c>
      <c r="N246" s="126" t="s">
        <v>797</v>
      </c>
      <c r="O246" s="495">
        <v>1</v>
      </c>
      <c r="P246" s="498">
        <f t="shared" si="127"/>
        <v>1</v>
      </c>
      <c r="Q246" s="73">
        <f t="shared" si="128"/>
        <v>30.428571428571427</v>
      </c>
      <c r="R246" s="73">
        <f t="shared" si="129"/>
        <v>30.428571428571427</v>
      </c>
      <c r="S246" s="73">
        <f t="shared" si="130"/>
        <v>30.428571428571427</v>
      </c>
      <c r="T246" s="238"/>
      <c r="U246" s="238"/>
      <c r="V246" s="1350" t="s">
        <v>2569</v>
      </c>
      <c r="W246" s="213">
        <f t="shared" si="131"/>
        <v>2</v>
      </c>
      <c r="X246" s="213">
        <f t="shared" si="132"/>
        <v>0</v>
      </c>
      <c r="Y246" s="79" t="str">
        <f t="shared" si="133"/>
        <v>CUMPLIDA</v>
      </c>
      <c r="AA246" s="546" t="s">
        <v>656</v>
      </c>
      <c r="AB246" s="846" t="str">
        <f t="shared" si="126"/>
        <v>CUMPLIDA</v>
      </c>
    </row>
    <row r="247" spans="1:28" ht="147" customHeight="1" thickBot="1" x14ac:dyDescent="0.25">
      <c r="A247" s="501">
        <v>6</v>
      </c>
      <c r="B247" s="502"/>
      <c r="C247" s="491" t="s">
        <v>1153</v>
      </c>
      <c r="D247" s="491" t="s">
        <v>798</v>
      </c>
      <c r="E247" s="491" t="s">
        <v>799</v>
      </c>
      <c r="F247" s="116" t="s">
        <v>1154</v>
      </c>
      <c r="G247" s="116" t="s">
        <v>1155</v>
      </c>
      <c r="H247" s="116" t="s">
        <v>800</v>
      </c>
      <c r="I247" s="116" t="s">
        <v>801</v>
      </c>
      <c r="J247" s="117">
        <v>1</v>
      </c>
      <c r="K247" s="493">
        <v>41121</v>
      </c>
      <c r="L247" s="493">
        <v>41305</v>
      </c>
      <c r="M247" s="73">
        <f>(+L247-K247)/7</f>
        <v>26.285714285714285</v>
      </c>
      <c r="N247" s="126" t="s">
        <v>802</v>
      </c>
      <c r="O247" s="495">
        <v>1</v>
      </c>
      <c r="P247" s="498">
        <f t="shared" si="127"/>
        <v>1</v>
      </c>
      <c r="Q247" s="73">
        <f t="shared" si="128"/>
        <v>26.285714285714285</v>
      </c>
      <c r="R247" s="73">
        <f t="shared" si="129"/>
        <v>26.285714285714285</v>
      </c>
      <c r="S247" s="73">
        <f t="shared" si="130"/>
        <v>26.285714285714285</v>
      </c>
      <c r="T247" s="238"/>
      <c r="U247" s="238"/>
      <c r="V247" s="1350" t="s">
        <v>2596</v>
      </c>
      <c r="W247" s="213">
        <f t="shared" si="131"/>
        <v>2</v>
      </c>
      <c r="X247" s="213">
        <f t="shared" si="132"/>
        <v>0</v>
      </c>
      <c r="Y247" s="79" t="str">
        <f t="shared" si="133"/>
        <v>CUMPLIDA</v>
      </c>
      <c r="AA247" s="546" t="s">
        <v>656</v>
      </c>
      <c r="AB247" s="846" t="str">
        <f t="shared" si="126"/>
        <v>CUMPLIDA</v>
      </c>
    </row>
    <row r="248" spans="1:28" ht="409.6" thickBot="1" x14ac:dyDescent="0.25">
      <c r="A248" s="277">
        <v>7</v>
      </c>
      <c r="B248" s="490"/>
      <c r="C248" s="491" t="s">
        <v>1156</v>
      </c>
      <c r="D248" s="491" t="s">
        <v>1157</v>
      </c>
      <c r="E248" s="491" t="s">
        <v>803</v>
      </c>
      <c r="F248" s="86" t="s">
        <v>804</v>
      </c>
      <c r="G248" s="281" t="s">
        <v>1158</v>
      </c>
      <c r="H248" s="281" t="s">
        <v>776</v>
      </c>
      <c r="I248" s="281" t="s">
        <v>777</v>
      </c>
      <c r="J248" s="434">
        <v>1</v>
      </c>
      <c r="K248" s="492">
        <v>41121</v>
      </c>
      <c r="L248" s="493">
        <v>41425</v>
      </c>
      <c r="M248" s="118">
        <f t="shared" ref="M248:M308" si="135">(+L248-K248)/7</f>
        <v>43.428571428571431</v>
      </c>
      <c r="N248" s="126" t="s">
        <v>805</v>
      </c>
      <c r="O248" s="495">
        <v>1</v>
      </c>
      <c r="P248" s="498">
        <f t="shared" si="127"/>
        <v>1</v>
      </c>
      <c r="Q248" s="73">
        <f t="shared" si="128"/>
        <v>43.428571428571431</v>
      </c>
      <c r="R248" s="73">
        <f t="shared" si="129"/>
        <v>43.428571428571431</v>
      </c>
      <c r="S248" s="73">
        <f t="shared" si="130"/>
        <v>43.428571428571431</v>
      </c>
      <c r="T248" s="238"/>
      <c r="U248" s="238"/>
      <c r="V248" s="1350" t="s">
        <v>2621</v>
      </c>
      <c r="W248" s="213">
        <f t="shared" si="131"/>
        <v>2</v>
      </c>
      <c r="X248" s="213">
        <f t="shared" si="132"/>
        <v>0</v>
      </c>
      <c r="Y248" s="79" t="str">
        <f t="shared" si="133"/>
        <v>CUMPLIDA</v>
      </c>
      <c r="AA248" s="546" t="s">
        <v>656</v>
      </c>
      <c r="AB248" s="846" t="str">
        <f t="shared" si="126"/>
        <v>CUMPLIDA</v>
      </c>
    </row>
    <row r="249" spans="1:28" ht="203.25" customHeight="1" thickBot="1" x14ac:dyDescent="0.25">
      <c r="A249" s="277">
        <v>8</v>
      </c>
      <c r="B249" s="503"/>
      <c r="C249" s="491" t="s">
        <v>1218</v>
      </c>
      <c r="D249" s="491" t="s">
        <v>806</v>
      </c>
      <c r="E249" s="491" t="s">
        <v>807</v>
      </c>
      <c r="F249" s="116" t="s">
        <v>784</v>
      </c>
      <c r="G249" s="116" t="s">
        <v>808</v>
      </c>
      <c r="H249" s="281" t="s">
        <v>1159</v>
      </c>
      <c r="I249" s="281" t="s">
        <v>777</v>
      </c>
      <c r="J249" s="117">
        <v>1</v>
      </c>
      <c r="K249" s="492">
        <v>41121</v>
      </c>
      <c r="L249" s="493">
        <v>41425</v>
      </c>
      <c r="M249" s="73">
        <f t="shared" si="135"/>
        <v>43.428571428571431</v>
      </c>
      <c r="N249" s="126" t="s">
        <v>802</v>
      </c>
      <c r="O249" s="495">
        <v>1</v>
      </c>
      <c r="P249" s="498">
        <f t="shared" si="127"/>
        <v>1</v>
      </c>
      <c r="Q249" s="73">
        <f t="shared" si="128"/>
        <v>43.428571428571431</v>
      </c>
      <c r="R249" s="73">
        <f t="shared" si="129"/>
        <v>43.428571428571431</v>
      </c>
      <c r="S249" s="73">
        <f t="shared" si="130"/>
        <v>43.428571428571431</v>
      </c>
      <c r="T249" s="238"/>
      <c r="U249" s="238"/>
      <c r="V249" s="1350" t="s">
        <v>2622</v>
      </c>
      <c r="W249" s="213">
        <f t="shared" si="131"/>
        <v>2</v>
      </c>
      <c r="X249" s="213">
        <f t="shared" si="132"/>
        <v>0</v>
      </c>
      <c r="Y249" s="79" t="str">
        <f t="shared" si="133"/>
        <v>CUMPLIDA</v>
      </c>
      <c r="AA249" s="546" t="s">
        <v>656</v>
      </c>
      <c r="AB249" s="846" t="str">
        <f t="shared" si="126"/>
        <v>CUMPLIDA</v>
      </c>
    </row>
    <row r="250" spans="1:28" ht="214.5" thickBot="1" x14ac:dyDescent="0.25">
      <c r="A250" s="277">
        <v>9</v>
      </c>
      <c r="B250" s="503"/>
      <c r="C250" s="491" t="s">
        <v>1160</v>
      </c>
      <c r="D250" s="491" t="s">
        <v>1161</v>
      </c>
      <c r="E250" s="491" t="s">
        <v>809</v>
      </c>
      <c r="F250" s="499" t="s">
        <v>1162</v>
      </c>
      <c r="G250" s="499" t="s">
        <v>810</v>
      </c>
      <c r="H250" s="281" t="s">
        <v>811</v>
      </c>
      <c r="I250" s="281" t="s">
        <v>777</v>
      </c>
      <c r="J250" s="117">
        <v>1</v>
      </c>
      <c r="K250" s="492">
        <v>41121</v>
      </c>
      <c r="L250" s="493">
        <v>41425</v>
      </c>
      <c r="M250" s="360">
        <f t="shared" si="135"/>
        <v>43.428571428571431</v>
      </c>
      <c r="N250" s="126" t="s">
        <v>812</v>
      </c>
      <c r="O250" s="495">
        <v>1</v>
      </c>
      <c r="P250" s="498">
        <f t="shared" si="127"/>
        <v>1</v>
      </c>
      <c r="Q250" s="73">
        <f t="shared" si="128"/>
        <v>43.428571428571431</v>
      </c>
      <c r="R250" s="73">
        <f t="shared" si="129"/>
        <v>43.428571428571431</v>
      </c>
      <c r="S250" s="73">
        <f t="shared" si="130"/>
        <v>43.428571428571431</v>
      </c>
      <c r="T250" s="238"/>
      <c r="U250" s="238"/>
      <c r="V250" s="1350" t="s">
        <v>1026</v>
      </c>
      <c r="W250" s="213">
        <f t="shared" si="131"/>
        <v>2</v>
      </c>
      <c r="X250" s="213">
        <f t="shared" si="132"/>
        <v>0</v>
      </c>
      <c r="Y250" s="79" t="str">
        <f t="shared" si="133"/>
        <v>CUMPLIDA</v>
      </c>
      <c r="AA250" s="546" t="s">
        <v>656</v>
      </c>
      <c r="AB250" s="846" t="str">
        <f t="shared" si="126"/>
        <v>CUMPLIDA</v>
      </c>
    </row>
    <row r="251" spans="1:28" ht="394.5" thickBot="1" x14ac:dyDescent="0.25">
      <c r="A251" s="277">
        <v>10</v>
      </c>
      <c r="B251" s="503"/>
      <c r="C251" s="491" t="s">
        <v>813</v>
      </c>
      <c r="D251" s="491" t="s">
        <v>814</v>
      </c>
      <c r="E251" s="491" t="s">
        <v>815</v>
      </c>
      <c r="F251" s="116" t="s">
        <v>816</v>
      </c>
      <c r="G251" s="116" t="s">
        <v>817</v>
      </c>
      <c r="H251" s="116" t="s">
        <v>1468</v>
      </c>
      <c r="I251" s="116" t="s">
        <v>165</v>
      </c>
      <c r="J251" s="504">
        <v>1</v>
      </c>
      <c r="K251" s="505">
        <v>41121</v>
      </c>
      <c r="L251" s="493">
        <v>41274</v>
      </c>
      <c r="M251" s="73">
        <f t="shared" si="135"/>
        <v>21.857142857142858</v>
      </c>
      <c r="N251" s="126" t="s">
        <v>818</v>
      </c>
      <c r="O251" s="495">
        <v>1</v>
      </c>
      <c r="P251" s="498">
        <f t="shared" si="127"/>
        <v>1</v>
      </c>
      <c r="Q251" s="73">
        <f t="shared" si="128"/>
        <v>21.857142857142858</v>
      </c>
      <c r="R251" s="73">
        <f t="shared" si="129"/>
        <v>21.857142857142858</v>
      </c>
      <c r="S251" s="73">
        <f t="shared" si="130"/>
        <v>21.857142857142858</v>
      </c>
      <c r="T251" s="238"/>
      <c r="U251" s="238"/>
      <c r="V251" s="1347" t="s">
        <v>2121</v>
      </c>
      <c r="W251" s="213">
        <f t="shared" si="131"/>
        <v>2</v>
      </c>
      <c r="X251" s="213">
        <f t="shared" si="132"/>
        <v>0</v>
      </c>
      <c r="Y251" s="79" t="str">
        <f t="shared" si="133"/>
        <v>CUMPLIDA</v>
      </c>
      <c r="AA251" s="546" t="s">
        <v>656</v>
      </c>
      <c r="AB251" s="846" t="str">
        <f t="shared" si="126"/>
        <v>CUMPLIDA</v>
      </c>
    </row>
    <row r="252" spans="1:28" ht="203.25" customHeight="1" thickBot="1" x14ac:dyDescent="0.25">
      <c r="A252" s="277">
        <v>11</v>
      </c>
      <c r="B252" s="503"/>
      <c r="C252" s="491" t="s">
        <v>819</v>
      </c>
      <c r="D252" s="491" t="s">
        <v>820</v>
      </c>
      <c r="E252" s="491" t="s">
        <v>821</v>
      </c>
      <c r="F252" s="70" t="s">
        <v>822</v>
      </c>
      <c r="G252" s="70" t="s">
        <v>823</v>
      </c>
      <c r="H252" s="116" t="s">
        <v>824</v>
      </c>
      <c r="I252" s="70" t="s">
        <v>825</v>
      </c>
      <c r="J252" s="504">
        <v>1</v>
      </c>
      <c r="K252" s="505">
        <v>41121</v>
      </c>
      <c r="L252" s="493">
        <v>41274</v>
      </c>
      <c r="M252" s="76">
        <f t="shared" si="135"/>
        <v>21.857142857142858</v>
      </c>
      <c r="N252" s="126" t="s">
        <v>818</v>
      </c>
      <c r="O252" s="495">
        <v>1</v>
      </c>
      <c r="P252" s="498">
        <f t="shared" si="127"/>
        <v>1</v>
      </c>
      <c r="Q252" s="73">
        <f t="shared" si="128"/>
        <v>21.857142857142858</v>
      </c>
      <c r="R252" s="73">
        <f t="shared" si="129"/>
        <v>21.857142857142858</v>
      </c>
      <c r="S252" s="73">
        <f t="shared" si="130"/>
        <v>21.857142857142858</v>
      </c>
      <c r="T252" s="238"/>
      <c r="U252" s="238"/>
      <c r="V252" s="1347" t="s">
        <v>2190</v>
      </c>
      <c r="W252" s="213">
        <f t="shared" si="131"/>
        <v>2</v>
      </c>
      <c r="X252" s="213">
        <f t="shared" si="132"/>
        <v>0</v>
      </c>
      <c r="Y252" s="79" t="str">
        <f t="shared" si="133"/>
        <v>CUMPLIDA</v>
      </c>
      <c r="AA252" s="546" t="s">
        <v>656</v>
      </c>
      <c r="AB252" s="846" t="str">
        <f t="shared" si="126"/>
        <v>CUMPLIDA</v>
      </c>
    </row>
    <row r="253" spans="1:28" ht="115.5" thickBot="1" x14ac:dyDescent="0.25">
      <c r="A253" s="1120">
        <v>12</v>
      </c>
      <c r="B253" s="1220"/>
      <c r="C253" s="1144" t="s">
        <v>826</v>
      </c>
      <c r="D253" s="1144" t="s">
        <v>827</v>
      </c>
      <c r="E253" s="1144" t="s">
        <v>828</v>
      </c>
      <c r="F253" s="1222" t="s">
        <v>829</v>
      </c>
      <c r="G253" s="1224" t="s">
        <v>1163</v>
      </c>
      <c r="H253" s="747" t="s">
        <v>830</v>
      </c>
      <c r="I253" s="747" t="s">
        <v>165</v>
      </c>
      <c r="J253" s="512">
        <v>1</v>
      </c>
      <c r="K253" s="513">
        <v>41061</v>
      </c>
      <c r="L253" s="514">
        <v>41274</v>
      </c>
      <c r="M253" s="50">
        <f t="shared" si="135"/>
        <v>30.428571428571427</v>
      </c>
      <c r="N253" s="515" t="s">
        <v>831</v>
      </c>
      <c r="O253" s="121">
        <v>1</v>
      </c>
      <c r="P253" s="516">
        <f t="shared" si="127"/>
        <v>1</v>
      </c>
      <c r="Q253" s="50">
        <f t="shared" si="128"/>
        <v>30.428571428571427</v>
      </c>
      <c r="R253" s="50">
        <f t="shared" si="129"/>
        <v>30.428571428571427</v>
      </c>
      <c r="S253" s="50">
        <f t="shared" si="130"/>
        <v>30.428571428571427</v>
      </c>
      <c r="T253" s="517"/>
      <c r="U253" s="517"/>
      <c r="V253" s="1343" t="s">
        <v>2122</v>
      </c>
      <c r="W253" s="370">
        <f t="shared" si="131"/>
        <v>2</v>
      </c>
      <c r="X253" s="370">
        <f t="shared" si="132"/>
        <v>0</v>
      </c>
      <c r="Y253" s="380" t="str">
        <f t="shared" si="133"/>
        <v>CUMPLIDA</v>
      </c>
      <c r="AA253" s="546" t="s">
        <v>656</v>
      </c>
      <c r="AB253" s="1033" t="str">
        <f>IF(Y253&amp;Y254="CUMPLIDA","CUMPLIDA",IF(OR(Y253="VENCIDA",Y254="VENCIDA"),"VENCIDA",IF(W253+W254=4,"CUMPLIDA","EN TERMINO")))</f>
        <v>CUMPLIDA</v>
      </c>
    </row>
    <row r="254" spans="1:28" ht="128.25" customHeight="1" thickBot="1" x14ac:dyDescent="0.25">
      <c r="A254" s="1121"/>
      <c r="B254" s="1147"/>
      <c r="C254" s="1145"/>
      <c r="D254" s="1145"/>
      <c r="E254" s="1145"/>
      <c r="F254" s="1223"/>
      <c r="G254" s="1225"/>
      <c r="H254" s="748" t="s">
        <v>1164</v>
      </c>
      <c r="I254" s="748" t="s">
        <v>777</v>
      </c>
      <c r="J254" s="519">
        <v>1</v>
      </c>
      <c r="K254" s="520">
        <v>41091</v>
      </c>
      <c r="L254" s="521">
        <v>41425</v>
      </c>
      <c r="M254" s="545">
        <f t="shared" si="135"/>
        <v>47.714285714285715</v>
      </c>
      <c r="N254" s="522" t="s">
        <v>831</v>
      </c>
      <c r="O254" s="124">
        <v>1</v>
      </c>
      <c r="P254" s="523">
        <f t="shared" si="127"/>
        <v>1</v>
      </c>
      <c r="Q254" s="545">
        <f t="shared" si="128"/>
        <v>47.714285714285715</v>
      </c>
      <c r="R254" s="545">
        <f t="shared" si="129"/>
        <v>47.714285714285715</v>
      </c>
      <c r="S254" s="545">
        <f t="shared" si="130"/>
        <v>47.714285714285715</v>
      </c>
      <c r="T254" s="524"/>
      <c r="U254" s="524"/>
      <c r="V254" s="1285" t="s">
        <v>2123</v>
      </c>
      <c r="W254" s="365">
        <f t="shared" si="131"/>
        <v>2</v>
      </c>
      <c r="X254" s="365">
        <f t="shared" si="132"/>
        <v>0</v>
      </c>
      <c r="Y254" s="382" t="str">
        <f t="shared" si="133"/>
        <v>CUMPLIDA</v>
      </c>
      <c r="AA254" s="546" t="s">
        <v>656</v>
      </c>
      <c r="AB254" s="1034"/>
    </row>
    <row r="255" spans="1:28" ht="128.25" customHeight="1" thickBot="1" x14ac:dyDescent="0.25">
      <c r="A255" s="1229">
        <v>13</v>
      </c>
      <c r="B255" s="1146"/>
      <c r="C255" s="1148" t="s">
        <v>832</v>
      </c>
      <c r="D255" s="1148" t="s">
        <v>1165</v>
      </c>
      <c r="E255" s="1148" t="s">
        <v>833</v>
      </c>
      <c r="F255" s="1226" t="s">
        <v>1469</v>
      </c>
      <c r="G255" s="1227" t="s">
        <v>1166</v>
      </c>
      <c r="H255" s="812" t="s">
        <v>1470</v>
      </c>
      <c r="I255" s="802" t="s">
        <v>92</v>
      </c>
      <c r="J255" s="803">
        <v>1</v>
      </c>
      <c r="K255" s="804">
        <v>41061</v>
      </c>
      <c r="L255" s="805">
        <v>41274</v>
      </c>
      <c r="M255" s="806">
        <f t="shared" si="135"/>
        <v>30.428571428571427</v>
      </c>
      <c r="N255" s="807" t="s">
        <v>834</v>
      </c>
      <c r="O255" s="808">
        <v>1</v>
      </c>
      <c r="P255" s="809">
        <f t="shared" si="127"/>
        <v>1</v>
      </c>
      <c r="Q255" s="806">
        <f t="shared" si="128"/>
        <v>30.428571428571427</v>
      </c>
      <c r="R255" s="806">
        <f t="shared" si="129"/>
        <v>30.428571428571427</v>
      </c>
      <c r="S255" s="806">
        <f t="shared" si="130"/>
        <v>30.428571428571427</v>
      </c>
      <c r="T255" s="810"/>
      <c r="U255" s="810"/>
      <c r="V255" s="1346" t="s">
        <v>2124</v>
      </c>
      <c r="W255" s="811">
        <f t="shared" si="131"/>
        <v>2</v>
      </c>
      <c r="X255" s="811">
        <f t="shared" si="132"/>
        <v>0</v>
      </c>
      <c r="Y255" s="639" t="str">
        <f t="shared" si="133"/>
        <v>CUMPLIDA</v>
      </c>
      <c r="AA255" s="546" t="s">
        <v>656</v>
      </c>
      <c r="AB255" s="1033" t="str">
        <f>IF(Y255&amp;Y256="CUMPLIDA","CUMPLIDA",IF(OR(Y255="VENCIDA",Y256="VENCIDA"),"VENCIDA",IF(W255+W256=4,"CUMPLIDA","EN TERMINO")))</f>
        <v>CUMPLIDA</v>
      </c>
    </row>
    <row r="256" spans="1:28" ht="128.25" customHeight="1" thickBot="1" x14ac:dyDescent="0.25">
      <c r="A256" s="1121"/>
      <c r="B256" s="1147"/>
      <c r="C256" s="1145"/>
      <c r="D256" s="1145"/>
      <c r="E256" s="1145"/>
      <c r="F256" s="1223"/>
      <c r="G256" s="1225"/>
      <c r="H256" s="518" t="s">
        <v>835</v>
      </c>
      <c r="I256" s="518" t="s">
        <v>777</v>
      </c>
      <c r="J256" s="519">
        <v>1</v>
      </c>
      <c r="K256" s="520">
        <v>41091</v>
      </c>
      <c r="L256" s="521">
        <v>41425</v>
      </c>
      <c r="M256" s="444">
        <f t="shared" si="135"/>
        <v>47.714285714285715</v>
      </c>
      <c r="N256" s="522" t="s">
        <v>836</v>
      </c>
      <c r="O256" s="124">
        <v>1</v>
      </c>
      <c r="P256" s="523">
        <f t="shared" si="127"/>
        <v>1</v>
      </c>
      <c r="Q256" s="444">
        <f t="shared" si="128"/>
        <v>47.714285714285715</v>
      </c>
      <c r="R256" s="444">
        <f t="shared" si="129"/>
        <v>47.714285714285715</v>
      </c>
      <c r="S256" s="444">
        <f t="shared" si="130"/>
        <v>47.714285714285715</v>
      </c>
      <c r="T256" s="524"/>
      <c r="U256" s="524"/>
      <c r="V256" s="1294" t="s">
        <v>2191</v>
      </c>
      <c r="W256" s="365">
        <f t="shared" si="131"/>
        <v>2</v>
      </c>
      <c r="X256" s="365">
        <f t="shared" si="132"/>
        <v>0</v>
      </c>
      <c r="Y256" s="382" t="str">
        <f t="shared" si="133"/>
        <v>CUMPLIDA</v>
      </c>
      <c r="AA256" s="546" t="s">
        <v>656</v>
      </c>
      <c r="AB256" s="1034"/>
    </row>
    <row r="257" spans="1:28" ht="115.5" customHeight="1" thickBot="1" x14ac:dyDescent="0.25">
      <c r="A257" s="277">
        <v>14</v>
      </c>
      <c r="B257" s="503"/>
      <c r="C257" s="491" t="s">
        <v>1167</v>
      </c>
      <c r="D257" s="491" t="s">
        <v>837</v>
      </c>
      <c r="E257" s="491" t="s">
        <v>838</v>
      </c>
      <c r="F257" s="86" t="s">
        <v>1471</v>
      </c>
      <c r="G257" s="281" t="s">
        <v>1465</v>
      </c>
      <c r="H257" s="281" t="s">
        <v>776</v>
      </c>
      <c r="I257" s="281" t="s">
        <v>777</v>
      </c>
      <c r="J257" s="434">
        <v>1</v>
      </c>
      <c r="K257" s="492">
        <v>41121</v>
      </c>
      <c r="L257" s="493">
        <v>41425</v>
      </c>
      <c r="M257" s="76">
        <f t="shared" si="135"/>
        <v>43.428571428571431</v>
      </c>
      <c r="N257" s="494" t="s">
        <v>839</v>
      </c>
      <c r="O257" s="495">
        <v>1</v>
      </c>
      <c r="P257" s="498">
        <f t="shared" si="127"/>
        <v>1</v>
      </c>
      <c r="Q257" s="73">
        <f t="shared" si="128"/>
        <v>43.428571428571431</v>
      </c>
      <c r="R257" s="73">
        <f t="shared" si="129"/>
        <v>43.428571428571431</v>
      </c>
      <c r="S257" s="73">
        <f t="shared" si="130"/>
        <v>43.428571428571431</v>
      </c>
      <c r="T257" s="238"/>
      <c r="U257" s="238"/>
      <c r="V257" s="1350" t="s">
        <v>2623</v>
      </c>
      <c r="W257" s="213">
        <f t="shared" si="131"/>
        <v>2</v>
      </c>
      <c r="X257" s="213">
        <f t="shared" si="132"/>
        <v>0</v>
      </c>
      <c r="Y257" s="79" t="str">
        <f t="shared" si="133"/>
        <v>CUMPLIDA</v>
      </c>
      <c r="AA257" s="546" t="s">
        <v>656</v>
      </c>
      <c r="AB257" s="846" t="str">
        <f>IF(Y257="CUMPLIDA","CUMPLIDA",IF(Y257="EN TERMINO","EN TERMINO","VENCIDA"))</f>
        <v>CUMPLIDA</v>
      </c>
    </row>
    <row r="258" spans="1:28" ht="214.5" customHeight="1" thickBot="1" x14ac:dyDescent="0.25">
      <c r="A258" s="277">
        <v>15</v>
      </c>
      <c r="B258" s="503"/>
      <c r="C258" s="491" t="s">
        <v>1168</v>
      </c>
      <c r="D258" s="491" t="s">
        <v>840</v>
      </c>
      <c r="E258" s="491" t="s">
        <v>1169</v>
      </c>
      <c r="F258" s="242" t="s">
        <v>841</v>
      </c>
      <c r="G258" s="529" t="s">
        <v>842</v>
      </c>
      <c r="H258" s="116" t="s">
        <v>843</v>
      </c>
      <c r="I258" s="116" t="s">
        <v>844</v>
      </c>
      <c r="J258" s="117">
        <v>1</v>
      </c>
      <c r="K258" s="493">
        <v>41121</v>
      </c>
      <c r="L258" s="493">
        <v>41152</v>
      </c>
      <c r="M258" s="73">
        <v>4</v>
      </c>
      <c r="N258" s="126" t="s">
        <v>802</v>
      </c>
      <c r="O258" s="495">
        <v>1</v>
      </c>
      <c r="P258" s="498">
        <f t="shared" si="127"/>
        <v>1</v>
      </c>
      <c r="Q258" s="73">
        <f t="shared" si="128"/>
        <v>4</v>
      </c>
      <c r="R258" s="73">
        <f t="shared" si="129"/>
        <v>4</v>
      </c>
      <c r="S258" s="73">
        <f t="shared" si="130"/>
        <v>4</v>
      </c>
      <c r="T258" s="238"/>
      <c r="U258" s="238"/>
      <c r="V258" s="1294" t="s">
        <v>2192</v>
      </c>
      <c r="W258" s="213">
        <f t="shared" si="131"/>
        <v>2</v>
      </c>
      <c r="X258" s="213">
        <f t="shared" si="132"/>
        <v>0</v>
      </c>
      <c r="Y258" s="79" t="str">
        <f t="shared" si="133"/>
        <v>CUMPLIDA</v>
      </c>
      <c r="AA258" s="546" t="s">
        <v>656</v>
      </c>
      <c r="AB258" s="846" t="str">
        <f t="shared" ref="AB258:AB259" si="136">IF(Y258="CUMPLIDA","CUMPLIDA",IF(Y258="EN TERMINO","EN TERMINO","VENCIDA"))</f>
        <v>CUMPLIDA</v>
      </c>
    </row>
    <row r="259" spans="1:28" ht="409.6" thickBot="1" x14ac:dyDescent="0.25">
      <c r="A259" s="277">
        <v>16</v>
      </c>
      <c r="B259" s="503"/>
      <c r="C259" s="491" t="s">
        <v>1170</v>
      </c>
      <c r="D259" s="491" t="s">
        <v>1171</v>
      </c>
      <c r="E259" s="491" t="s">
        <v>845</v>
      </c>
      <c r="F259" s="116" t="s">
        <v>846</v>
      </c>
      <c r="G259" s="70" t="s">
        <v>847</v>
      </c>
      <c r="H259" s="281" t="s">
        <v>848</v>
      </c>
      <c r="I259" s="281" t="s">
        <v>777</v>
      </c>
      <c r="J259" s="434">
        <v>1</v>
      </c>
      <c r="K259" s="492">
        <v>41121</v>
      </c>
      <c r="L259" s="493">
        <v>41425</v>
      </c>
      <c r="M259" s="76">
        <f t="shared" ref="M259:M263" si="137">(+L259-K259)/7</f>
        <v>43.428571428571431</v>
      </c>
      <c r="N259" s="126" t="s">
        <v>818</v>
      </c>
      <c r="O259" s="495">
        <v>1</v>
      </c>
      <c r="P259" s="498">
        <f t="shared" si="127"/>
        <v>1</v>
      </c>
      <c r="Q259" s="73">
        <f t="shared" si="128"/>
        <v>43.428571428571431</v>
      </c>
      <c r="R259" s="73">
        <f t="shared" si="129"/>
        <v>43.428571428571431</v>
      </c>
      <c r="S259" s="73">
        <f t="shared" si="130"/>
        <v>43.428571428571431</v>
      </c>
      <c r="T259" s="238"/>
      <c r="U259" s="238"/>
      <c r="V259" s="1350" t="s">
        <v>2624</v>
      </c>
      <c r="W259" s="213">
        <f t="shared" si="131"/>
        <v>2</v>
      </c>
      <c r="X259" s="213">
        <f t="shared" si="132"/>
        <v>0</v>
      </c>
      <c r="Y259" s="79" t="str">
        <f t="shared" si="133"/>
        <v>CUMPLIDA</v>
      </c>
      <c r="AA259" s="546" t="s">
        <v>656</v>
      </c>
      <c r="AB259" s="846" t="str">
        <f t="shared" si="136"/>
        <v>CUMPLIDA</v>
      </c>
    </row>
    <row r="260" spans="1:28" ht="128.25" customHeight="1" thickBot="1" x14ac:dyDescent="0.25">
      <c r="A260" s="1229">
        <v>17</v>
      </c>
      <c r="B260" s="1146"/>
      <c r="C260" s="1148" t="s">
        <v>849</v>
      </c>
      <c r="D260" s="1148" t="s">
        <v>1172</v>
      </c>
      <c r="E260" s="1148" t="s">
        <v>850</v>
      </c>
      <c r="F260" s="1249" t="s">
        <v>1472</v>
      </c>
      <c r="G260" s="1249" t="s">
        <v>1473</v>
      </c>
      <c r="H260" s="813" t="s">
        <v>1474</v>
      </c>
      <c r="I260" s="813" t="s">
        <v>165</v>
      </c>
      <c r="J260" s="814">
        <v>1</v>
      </c>
      <c r="K260" s="805">
        <v>41121</v>
      </c>
      <c r="L260" s="805">
        <v>41274</v>
      </c>
      <c r="M260" s="806">
        <f t="shared" si="137"/>
        <v>21.857142857142858</v>
      </c>
      <c r="N260" s="807" t="s">
        <v>851</v>
      </c>
      <c r="O260" s="808">
        <v>1</v>
      </c>
      <c r="P260" s="809">
        <f t="shared" si="127"/>
        <v>1</v>
      </c>
      <c r="Q260" s="806">
        <f t="shared" si="128"/>
        <v>21.857142857142858</v>
      </c>
      <c r="R260" s="806">
        <f t="shared" si="129"/>
        <v>21.857142857142858</v>
      </c>
      <c r="S260" s="806">
        <f t="shared" si="130"/>
        <v>21.857142857142858</v>
      </c>
      <c r="T260" s="810"/>
      <c r="U260" s="810"/>
      <c r="V260" s="1346" t="s">
        <v>2193</v>
      </c>
      <c r="W260" s="811">
        <f t="shared" si="131"/>
        <v>2</v>
      </c>
      <c r="X260" s="811">
        <f t="shared" si="132"/>
        <v>0</v>
      </c>
      <c r="Y260" s="639" t="str">
        <f t="shared" si="133"/>
        <v>CUMPLIDA</v>
      </c>
      <c r="AA260" s="546" t="s">
        <v>656</v>
      </c>
      <c r="AB260" s="1033" t="str">
        <f>IF(Y260&amp;Y261="CUMPLIDA","CUMPLIDA",IF(OR(Y260="VENCIDA",Y261="VENCIDA"),"VENCIDA",IF(W260+W261=4,"CUMPLIDA","EN TERMINO")))</f>
        <v>CUMPLIDA</v>
      </c>
    </row>
    <row r="261" spans="1:28" ht="102.75" customHeight="1" thickBot="1" x14ac:dyDescent="0.25">
      <c r="A261" s="1121"/>
      <c r="B261" s="1147"/>
      <c r="C261" s="1145"/>
      <c r="D261" s="1145"/>
      <c r="E261" s="1145"/>
      <c r="F261" s="1131"/>
      <c r="G261" s="1131"/>
      <c r="H261" s="576" t="s">
        <v>1475</v>
      </c>
      <c r="I261" s="437" t="s">
        <v>852</v>
      </c>
      <c r="J261" s="450">
        <v>1</v>
      </c>
      <c r="K261" s="521">
        <v>41153</v>
      </c>
      <c r="L261" s="521">
        <v>41425</v>
      </c>
      <c r="M261" s="444">
        <f t="shared" si="137"/>
        <v>38.857142857142854</v>
      </c>
      <c r="N261" s="522" t="s">
        <v>853</v>
      </c>
      <c r="O261" s="124">
        <v>1</v>
      </c>
      <c r="P261" s="523">
        <f t="shared" si="127"/>
        <v>1</v>
      </c>
      <c r="Q261" s="444">
        <f t="shared" si="128"/>
        <v>38.857142857142854</v>
      </c>
      <c r="R261" s="444">
        <f t="shared" si="129"/>
        <v>38.857142857142854</v>
      </c>
      <c r="S261" s="444">
        <f t="shared" si="130"/>
        <v>38.857142857142854</v>
      </c>
      <c r="T261" s="524"/>
      <c r="U261" s="524"/>
      <c r="V261" s="1344" t="s">
        <v>2597</v>
      </c>
      <c r="W261" s="365">
        <f t="shared" si="131"/>
        <v>2</v>
      </c>
      <c r="X261" s="365">
        <f t="shared" si="132"/>
        <v>0</v>
      </c>
      <c r="Y261" s="382" t="str">
        <f t="shared" si="133"/>
        <v>CUMPLIDA</v>
      </c>
      <c r="AA261" s="546" t="s">
        <v>656</v>
      </c>
      <c r="AB261" s="1034"/>
    </row>
    <row r="262" spans="1:28" ht="248.25" customHeight="1" thickBot="1" x14ac:dyDescent="0.25">
      <c r="A262" s="132">
        <v>18</v>
      </c>
      <c r="B262" s="502"/>
      <c r="C262" s="491" t="s">
        <v>1173</v>
      </c>
      <c r="D262" s="491" t="s">
        <v>854</v>
      </c>
      <c r="E262" s="491" t="s">
        <v>855</v>
      </c>
      <c r="F262" s="116" t="s">
        <v>856</v>
      </c>
      <c r="G262" s="116" t="s">
        <v>857</v>
      </c>
      <c r="H262" s="281" t="s">
        <v>858</v>
      </c>
      <c r="I262" s="281" t="s">
        <v>777</v>
      </c>
      <c r="J262" s="434">
        <v>1</v>
      </c>
      <c r="K262" s="492">
        <v>41121</v>
      </c>
      <c r="L262" s="493">
        <v>41425</v>
      </c>
      <c r="M262" s="73">
        <f t="shared" si="137"/>
        <v>43.428571428571431</v>
      </c>
      <c r="N262" s="126" t="s">
        <v>818</v>
      </c>
      <c r="O262" s="495">
        <v>1</v>
      </c>
      <c r="P262" s="498">
        <f t="shared" si="127"/>
        <v>1</v>
      </c>
      <c r="Q262" s="73">
        <f t="shared" si="128"/>
        <v>43.428571428571431</v>
      </c>
      <c r="R262" s="73">
        <f t="shared" si="129"/>
        <v>43.428571428571431</v>
      </c>
      <c r="S262" s="73">
        <f t="shared" si="130"/>
        <v>43.428571428571431</v>
      </c>
      <c r="T262" s="238"/>
      <c r="U262" s="238"/>
      <c r="V262" s="1350" t="s">
        <v>2625</v>
      </c>
      <c r="W262" s="213">
        <f t="shared" si="131"/>
        <v>2</v>
      </c>
      <c r="X262" s="213">
        <f t="shared" si="132"/>
        <v>0</v>
      </c>
      <c r="Y262" s="79" t="str">
        <f t="shared" si="133"/>
        <v>CUMPLIDA</v>
      </c>
      <c r="AA262" s="546" t="s">
        <v>656</v>
      </c>
      <c r="AB262" s="846" t="str">
        <f t="shared" ref="AB262:AB277" si="138">IF(Y262="CUMPLIDA","CUMPLIDA",IF(Y262="EN TERMINO","EN TERMINO","VENCIDA"))</f>
        <v>CUMPLIDA</v>
      </c>
    </row>
    <row r="263" spans="1:28" ht="248.25" customHeight="1" thickBot="1" x14ac:dyDescent="0.25">
      <c r="A263" s="132">
        <v>19</v>
      </c>
      <c r="B263" s="502"/>
      <c r="C263" s="491" t="s">
        <v>859</v>
      </c>
      <c r="D263" s="491" t="s">
        <v>1174</v>
      </c>
      <c r="E263" s="491" t="s">
        <v>860</v>
      </c>
      <c r="F263" s="116" t="s">
        <v>1476</v>
      </c>
      <c r="G263" s="116" t="s">
        <v>1477</v>
      </c>
      <c r="H263" s="281" t="s">
        <v>1478</v>
      </c>
      <c r="I263" s="281" t="s">
        <v>777</v>
      </c>
      <c r="J263" s="434">
        <v>1</v>
      </c>
      <c r="K263" s="492">
        <v>41121</v>
      </c>
      <c r="L263" s="493">
        <v>41425</v>
      </c>
      <c r="M263" s="73">
        <f t="shared" si="137"/>
        <v>43.428571428571431</v>
      </c>
      <c r="N263" s="126" t="s">
        <v>818</v>
      </c>
      <c r="O263" s="495">
        <v>1</v>
      </c>
      <c r="P263" s="498">
        <f t="shared" si="127"/>
        <v>1</v>
      </c>
      <c r="Q263" s="73">
        <f t="shared" si="128"/>
        <v>43.428571428571431</v>
      </c>
      <c r="R263" s="73">
        <f t="shared" si="129"/>
        <v>43.428571428571431</v>
      </c>
      <c r="S263" s="73">
        <f t="shared" si="130"/>
        <v>43.428571428571431</v>
      </c>
      <c r="T263" s="238"/>
      <c r="U263" s="238"/>
      <c r="V263" s="1350" t="s">
        <v>2626</v>
      </c>
      <c r="W263" s="213">
        <f t="shared" si="131"/>
        <v>2</v>
      </c>
      <c r="X263" s="213">
        <f t="shared" si="132"/>
        <v>0</v>
      </c>
      <c r="Y263" s="79" t="str">
        <f t="shared" si="133"/>
        <v>CUMPLIDA</v>
      </c>
      <c r="AA263" s="546" t="s">
        <v>656</v>
      </c>
      <c r="AB263" s="846" t="str">
        <f t="shared" si="138"/>
        <v>CUMPLIDA</v>
      </c>
    </row>
    <row r="264" spans="1:28" ht="294" customHeight="1" thickBot="1" x14ac:dyDescent="0.25">
      <c r="A264" s="132">
        <v>20</v>
      </c>
      <c r="B264" s="502"/>
      <c r="C264" s="491" t="s">
        <v>1175</v>
      </c>
      <c r="D264" s="491" t="s">
        <v>1176</v>
      </c>
      <c r="E264" s="491" t="s">
        <v>861</v>
      </c>
      <c r="F264" s="499" t="s">
        <v>1479</v>
      </c>
      <c r="G264" s="499" t="s">
        <v>1480</v>
      </c>
      <c r="H264" s="499" t="s">
        <v>2194</v>
      </c>
      <c r="I264" s="116" t="s">
        <v>852</v>
      </c>
      <c r="J264" s="120">
        <v>1</v>
      </c>
      <c r="K264" s="493">
        <v>41121</v>
      </c>
      <c r="L264" s="493">
        <v>41364</v>
      </c>
      <c r="M264" s="118">
        <f>(+L264-K264)/7</f>
        <v>34.714285714285715</v>
      </c>
      <c r="N264" s="283" t="s">
        <v>862</v>
      </c>
      <c r="O264" s="495">
        <v>1</v>
      </c>
      <c r="P264" s="498">
        <f t="shared" si="127"/>
        <v>1</v>
      </c>
      <c r="Q264" s="73">
        <f t="shared" si="128"/>
        <v>34.714285714285715</v>
      </c>
      <c r="R264" s="73">
        <f t="shared" si="129"/>
        <v>34.714285714285715</v>
      </c>
      <c r="S264" s="73">
        <f t="shared" si="130"/>
        <v>34.714285714285715</v>
      </c>
      <c r="T264" s="238"/>
      <c r="U264" s="238"/>
      <c r="V264" s="1350" t="s">
        <v>1177</v>
      </c>
      <c r="W264" s="213">
        <f t="shared" si="131"/>
        <v>2</v>
      </c>
      <c r="X264" s="213">
        <f t="shared" si="132"/>
        <v>0</v>
      </c>
      <c r="Y264" s="79" t="str">
        <f t="shared" si="133"/>
        <v>CUMPLIDA</v>
      </c>
      <c r="AA264" s="546" t="s">
        <v>656</v>
      </c>
      <c r="AB264" s="846" t="str">
        <f t="shared" si="138"/>
        <v>CUMPLIDA</v>
      </c>
    </row>
    <row r="265" spans="1:28" ht="237" thickBot="1" x14ac:dyDescent="0.25">
      <c r="A265" s="277">
        <v>21</v>
      </c>
      <c r="B265" s="503"/>
      <c r="C265" s="491" t="s">
        <v>863</v>
      </c>
      <c r="D265" s="491" t="s">
        <v>1178</v>
      </c>
      <c r="E265" s="491" t="s">
        <v>864</v>
      </c>
      <c r="F265" s="116" t="s">
        <v>1481</v>
      </c>
      <c r="G265" s="116" t="s">
        <v>865</v>
      </c>
      <c r="H265" s="281" t="s">
        <v>866</v>
      </c>
      <c r="I265" s="281" t="s">
        <v>777</v>
      </c>
      <c r="J265" s="434">
        <v>1</v>
      </c>
      <c r="K265" s="492">
        <v>41121</v>
      </c>
      <c r="L265" s="493">
        <v>41305</v>
      </c>
      <c r="M265" s="73">
        <f t="shared" ref="M265:M271" si="139">(+L265-K265)/7</f>
        <v>26.285714285714285</v>
      </c>
      <c r="N265" s="126" t="s">
        <v>818</v>
      </c>
      <c r="O265" s="495">
        <v>1</v>
      </c>
      <c r="P265" s="498">
        <f t="shared" si="127"/>
        <v>1</v>
      </c>
      <c r="Q265" s="73">
        <f t="shared" si="128"/>
        <v>26.285714285714285</v>
      </c>
      <c r="R265" s="73">
        <f t="shared" si="129"/>
        <v>26.285714285714285</v>
      </c>
      <c r="S265" s="73">
        <f t="shared" si="130"/>
        <v>26.285714285714285</v>
      </c>
      <c r="T265" s="238"/>
      <c r="U265" s="238"/>
      <c r="V265" s="1350" t="s">
        <v>2195</v>
      </c>
      <c r="W265" s="213">
        <f t="shared" si="131"/>
        <v>2</v>
      </c>
      <c r="X265" s="213">
        <f t="shared" si="132"/>
        <v>0</v>
      </c>
      <c r="Y265" s="79" t="str">
        <f t="shared" si="133"/>
        <v>CUMPLIDA</v>
      </c>
      <c r="AA265" s="546" t="s">
        <v>656</v>
      </c>
      <c r="AB265" s="846" t="str">
        <f t="shared" si="138"/>
        <v>CUMPLIDA</v>
      </c>
    </row>
    <row r="266" spans="1:28" ht="203.25" customHeight="1" thickBot="1" x14ac:dyDescent="0.25">
      <c r="A266" s="277">
        <v>22</v>
      </c>
      <c r="B266" s="503"/>
      <c r="C266" s="491" t="s">
        <v>867</v>
      </c>
      <c r="D266" s="491" t="s">
        <v>868</v>
      </c>
      <c r="E266" s="491" t="s">
        <v>1179</v>
      </c>
      <c r="F266" s="304" t="s">
        <v>869</v>
      </c>
      <c r="G266" s="304" t="s">
        <v>870</v>
      </c>
      <c r="H266" s="304" t="s">
        <v>1180</v>
      </c>
      <c r="I266" s="304" t="s">
        <v>871</v>
      </c>
      <c r="J266" s="434">
        <v>1</v>
      </c>
      <c r="K266" s="492">
        <v>41121</v>
      </c>
      <c r="L266" s="493">
        <v>41305</v>
      </c>
      <c r="M266" s="73">
        <f t="shared" si="139"/>
        <v>26.285714285714285</v>
      </c>
      <c r="N266" s="126" t="s">
        <v>818</v>
      </c>
      <c r="O266" s="495">
        <v>1</v>
      </c>
      <c r="P266" s="498">
        <f t="shared" si="127"/>
        <v>1</v>
      </c>
      <c r="Q266" s="73">
        <f t="shared" si="128"/>
        <v>26.285714285714285</v>
      </c>
      <c r="R266" s="73">
        <f t="shared" si="129"/>
        <v>26.285714285714285</v>
      </c>
      <c r="S266" s="73">
        <f t="shared" si="130"/>
        <v>26.285714285714285</v>
      </c>
      <c r="T266" s="238"/>
      <c r="U266" s="238"/>
      <c r="V266" s="1350" t="s">
        <v>2598</v>
      </c>
      <c r="W266" s="213">
        <f t="shared" si="131"/>
        <v>2</v>
      </c>
      <c r="X266" s="213">
        <f t="shared" si="132"/>
        <v>0</v>
      </c>
      <c r="Y266" s="79" t="str">
        <f t="shared" si="133"/>
        <v>CUMPLIDA</v>
      </c>
      <c r="AA266" s="546" t="s">
        <v>656</v>
      </c>
      <c r="AB266" s="846" t="str">
        <f t="shared" si="138"/>
        <v>CUMPLIDA</v>
      </c>
    </row>
    <row r="267" spans="1:28" ht="214.5" customHeight="1" thickBot="1" x14ac:dyDescent="0.25">
      <c r="A267" s="277">
        <v>23</v>
      </c>
      <c r="B267" s="503"/>
      <c r="C267" s="491" t="s">
        <v>1181</v>
      </c>
      <c r="D267" s="491" t="s">
        <v>872</v>
      </c>
      <c r="E267" s="491" t="s">
        <v>873</v>
      </c>
      <c r="F267" s="116" t="s">
        <v>1482</v>
      </c>
      <c r="G267" s="499" t="s">
        <v>1483</v>
      </c>
      <c r="H267" s="281" t="s">
        <v>874</v>
      </c>
      <c r="I267" s="281" t="s">
        <v>777</v>
      </c>
      <c r="J267" s="434">
        <v>1</v>
      </c>
      <c r="K267" s="492">
        <v>41121</v>
      </c>
      <c r="L267" s="493">
        <v>41305</v>
      </c>
      <c r="M267" s="73">
        <f t="shared" si="139"/>
        <v>26.285714285714285</v>
      </c>
      <c r="N267" s="126" t="s">
        <v>818</v>
      </c>
      <c r="O267" s="495">
        <v>1</v>
      </c>
      <c r="P267" s="498">
        <f t="shared" si="127"/>
        <v>1</v>
      </c>
      <c r="Q267" s="73">
        <f t="shared" si="128"/>
        <v>26.285714285714285</v>
      </c>
      <c r="R267" s="73">
        <f t="shared" si="129"/>
        <v>26.285714285714285</v>
      </c>
      <c r="S267" s="73">
        <f t="shared" si="130"/>
        <v>26.285714285714285</v>
      </c>
      <c r="T267" s="238"/>
      <c r="U267" s="238"/>
      <c r="V267" s="1350" t="s">
        <v>2599</v>
      </c>
      <c r="W267" s="213">
        <f t="shared" si="131"/>
        <v>2</v>
      </c>
      <c r="X267" s="213">
        <f t="shared" si="132"/>
        <v>0</v>
      </c>
      <c r="Y267" s="79" t="str">
        <f t="shared" si="133"/>
        <v>CUMPLIDA</v>
      </c>
      <c r="AA267" s="546" t="s">
        <v>656</v>
      </c>
      <c r="AB267" s="846" t="str">
        <f t="shared" si="138"/>
        <v>CUMPLIDA</v>
      </c>
    </row>
    <row r="268" spans="1:28" ht="225.75" customHeight="1" thickBot="1" x14ac:dyDescent="0.25">
      <c r="A268" s="277">
        <v>24</v>
      </c>
      <c r="B268" s="503"/>
      <c r="C268" s="491" t="s">
        <v>1182</v>
      </c>
      <c r="D268" s="491" t="s">
        <v>875</v>
      </c>
      <c r="E268" s="491" t="s">
        <v>876</v>
      </c>
      <c r="F268" s="499" t="s">
        <v>1183</v>
      </c>
      <c r="G268" s="499" t="s">
        <v>877</v>
      </c>
      <c r="H268" s="499" t="s">
        <v>1484</v>
      </c>
      <c r="I268" s="243" t="s">
        <v>249</v>
      </c>
      <c r="J268" s="434">
        <v>1</v>
      </c>
      <c r="K268" s="492">
        <v>41121</v>
      </c>
      <c r="L268" s="493">
        <v>41274</v>
      </c>
      <c r="M268" s="73">
        <f t="shared" si="139"/>
        <v>21.857142857142858</v>
      </c>
      <c r="N268" s="126" t="s">
        <v>818</v>
      </c>
      <c r="O268" s="495">
        <v>1</v>
      </c>
      <c r="P268" s="498">
        <f t="shared" si="127"/>
        <v>1</v>
      </c>
      <c r="Q268" s="73">
        <f t="shared" si="128"/>
        <v>21.857142857142858</v>
      </c>
      <c r="R268" s="73">
        <f t="shared" si="129"/>
        <v>21.857142857142858</v>
      </c>
      <c r="S268" s="73">
        <f t="shared" si="130"/>
        <v>21.857142857142858</v>
      </c>
      <c r="T268" s="238"/>
      <c r="U268" s="238"/>
      <c r="V268" s="1340" t="s">
        <v>2196</v>
      </c>
      <c r="W268" s="213">
        <f t="shared" si="131"/>
        <v>2</v>
      </c>
      <c r="X268" s="213">
        <f t="shared" si="132"/>
        <v>0</v>
      </c>
      <c r="Y268" s="79" t="str">
        <f t="shared" si="133"/>
        <v>CUMPLIDA</v>
      </c>
      <c r="AA268" s="546" t="s">
        <v>656</v>
      </c>
      <c r="AB268" s="846" t="str">
        <f t="shared" si="138"/>
        <v>CUMPLIDA</v>
      </c>
    </row>
    <row r="269" spans="1:28" ht="409.6" thickBot="1" x14ac:dyDescent="0.25">
      <c r="A269" s="277">
        <v>25</v>
      </c>
      <c r="B269" s="503"/>
      <c r="C269" s="491" t="s">
        <v>878</v>
      </c>
      <c r="D269" s="491" t="s">
        <v>1184</v>
      </c>
      <c r="E269" s="491" t="s">
        <v>879</v>
      </c>
      <c r="F269" s="116" t="s">
        <v>1485</v>
      </c>
      <c r="G269" s="499" t="s">
        <v>880</v>
      </c>
      <c r="H269" s="281" t="s">
        <v>1486</v>
      </c>
      <c r="I269" s="281" t="s">
        <v>777</v>
      </c>
      <c r="J269" s="434">
        <v>1</v>
      </c>
      <c r="K269" s="492">
        <v>41121</v>
      </c>
      <c r="L269" s="493">
        <v>41425</v>
      </c>
      <c r="M269" s="73">
        <f t="shared" si="139"/>
        <v>43.428571428571431</v>
      </c>
      <c r="N269" s="126" t="s">
        <v>818</v>
      </c>
      <c r="O269" s="495">
        <v>1</v>
      </c>
      <c r="P269" s="498">
        <f t="shared" si="127"/>
        <v>1</v>
      </c>
      <c r="Q269" s="73">
        <f t="shared" si="128"/>
        <v>43.428571428571431</v>
      </c>
      <c r="R269" s="73">
        <f t="shared" si="129"/>
        <v>43.428571428571431</v>
      </c>
      <c r="S269" s="73">
        <f t="shared" si="130"/>
        <v>43.428571428571431</v>
      </c>
      <c r="T269" s="238"/>
      <c r="U269" s="238"/>
      <c r="V269" s="1340" t="s">
        <v>2627</v>
      </c>
      <c r="W269" s="213">
        <f t="shared" si="131"/>
        <v>2</v>
      </c>
      <c r="X269" s="213">
        <f t="shared" si="132"/>
        <v>0</v>
      </c>
      <c r="Y269" s="79" t="str">
        <f t="shared" si="133"/>
        <v>CUMPLIDA</v>
      </c>
      <c r="AA269" s="546" t="s">
        <v>656</v>
      </c>
      <c r="AB269" s="846" t="str">
        <f t="shared" si="138"/>
        <v>CUMPLIDA</v>
      </c>
    </row>
    <row r="270" spans="1:28" ht="293.25" thickBot="1" x14ac:dyDescent="0.25">
      <c r="A270" s="277">
        <v>26</v>
      </c>
      <c r="B270" s="503"/>
      <c r="C270" s="491" t="s">
        <v>1185</v>
      </c>
      <c r="D270" s="491" t="s">
        <v>881</v>
      </c>
      <c r="E270" s="491" t="s">
        <v>882</v>
      </c>
      <c r="F270" s="86" t="s">
        <v>1487</v>
      </c>
      <c r="G270" s="281" t="s">
        <v>883</v>
      </c>
      <c r="H270" s="281" t="s">
        <v>1186</v>
      </c>
      <c r="I270" s="281" t="s">
        <v>569</v>
      </c>
      <c r="J270" s="434">
        <v>1</v>
      </c>
      <c r="K270" s="492">
        <v>41121</v>
      </c>
      <c r="L270" s="493">
        <v>41455</v>
      </c>
      <c r="M270" s="73">
        <f t="shared" si="139"/>
        <v>47.714285714285715</v>
      </c>
      <c r="N270" s="126" t="s">
        <v>884</v>
      </c>
      <c r="O270" s="495">
        <v>1</v>
      </c>
      <c r="P270" s="498">
        <f t="shared" si="127"/>
        <v>1</v>
      </c>
      <c r="Q270" s="73">
        <f t="shared" si="128"/>
        <v>47.714285714285715</v>
      </c>
      <c r="R270" s="73">
        <f t="shared" si="129"/>
        <v>47.714285714285715</v>
      </c>
      <c r="S270" s="73">
        <f t="shared" si="130"/>
        <v>47.714285714285715</v>
      </c>
      <c r="T270" s="238"/>
      <c r="U270" s="238"/>
      <c r="V270" s="1350" t="s">
        <v>2661</v>
      </c>
      <c r="W270" s="213">
        <f t="shared" si="131"/>
        <v>2</v>
      </c>
      <c r="X270" s="213">
        <f t="shared" si="132"/>
        <v>0</v>
      </c>
      <c r="Y270" s="79" t="str">
        <f t="shared" si="133"/>
        <v>CUMPLIDA</v>
      </c>
      <c r="AA270" s="546" t="s">
        <v>656</v>
      </c>
      <c r="AB270" s="846" t="str">
        <f t="shared" si="138"/>
        <v>CUMPLIDA</v>
      </c>
    </row>
    <row r="271" spans="1:28" ht="180.75" thickBot="1" x14ac:dyDescent="0.25">
      <c r="A271" s="277">
        <v>27</v>
      </c>
      <c r="B271" s="503"/>
      <c r="C271" s="491" t="s">
        <v>885</v>
      </c>
      <c r="D271" s="491" t="s">
        <v>886</v>
      </c>
      <c r="E271" s="491" t="s">
        <v>887</v>
      </c>
      <c r="F271" s="499" t="s">
        <v>1488</v>
      </c>
      <c r="G271" s="499" t="s">
        <v>1489</v>
      </c>
      <c r="H271" s="499" t="s">
        <v>888</v>
      </c>
      <c r="I271" s="281" t="s">
        <v>165</v>
      </c>
      <c r="J271" s="434">
        <v>1</v>
      </c>
      <c r="K271" s="492">
        <v>41121</v>
      </c>
      <c r="L271" s="492">
        <v>41425</v>
      </c>
      <c r="M271" s="73">
        <f t="shared" si="139"/>
        <v>43.428571428571431</v>
      </c>
      <c r="N271" s="126" t="s">
        <v>1187</v>
      </c>
      <c r="O271" s="495">
        <v>1</v>
      </c>
      <c r="P271" s="498">
        <f t="shared" si="127"/>
        <v>1</v>
      </c>
      <c r="Q271" s="73">
        <f t="shared" si="128"/>
        <v>43.428571428571431</v>
      </c>
      <c r="R271" s="73">
        <f t="shared" si="129"/>
        <v>43.428571428571431</v>
      </c>
      <c r="S271" s="73">
        <f t="shared" si="130"/>
        <v>43.428571428571431</v>
      </c>
      <c r="T271" s="238"/>
      <c r="U271" s="238"/>
      <c r="V271" s="1350" t="s">
        <v>2600</v>
      </c>
      <c r="W271" s="213">
        <f t="shared" si="131"/>
        <v>2</v>
      </c>
      <c r="X271" s="213">
        <f t="shared" si="132"/>
        <v>0</v>
      </c>
      <c r="Y271" s="79" t="str">
        <f t="shared" si="133"/>
        <v>CUMPLIDA</v>
      </c>
      <c r="AA271" s="546" t="s">
        <v>656</v>
      </c>
      <c r="AB271" s="846" t="str">
        <f t="shared" si="138"/>
        <v>CUMPLIDA</v>
      </c>
    </row>
    <row r="272" spans="1:28" ht="248.25" thickBot="1" x14ac:dyDescent="0.25">
      <c r="A272" s="278">
        <v>28</v>
      </c>
      <c r="B272" s="503"/>
      <c r="C272" s="491" t="s">
        <v>889</v>
      </c>
      <c r="D272" s="491" t="s">
        <v>890</v>
      </c>
      <c r="E272" s="491" t="s">
        <v>891</v>
      </c>
      <c r="F272" s="499" t="s">
        <v>892</v>
      </c>
      <c r="G272" s="499" t="s">
        <v>1188</v>
      </c>
      <c r="H272" s="499" t="s">
        <v>893</v>
      </c>
      <c r="I272" s="499" t="s">
        <v>894</v>
      </c>
      <c r="J272" s="434">
        <v>1</v>
      </c>
      <c r="K272" s="492">
        <v>41121</v>
      </c>
      <c r="L272" s="493">
        <v>41274</v>
      </c>
      <c r="M272" s="73">
        <f>(+L272-K272)/7</f>
        <v>21.857142857142858</v>
      </c>
      <c r="N272" s="126" t="s">
        <v>895</v>
      </c>
      <c r="O272" s="495">
        <v>1</v>
      </c>
      <c r="P272" s="498">
        <f t="shared" si="127"/>
        <v>1</v>
      </c>
      <c r="Q272" s="73">
        <f t="shared" si="128"/>
        <v>21.857142857142858</v>
      </c>
      <c r="R272" s="73">
        <f t="shared" si="129"/>
        <v>21.857142857142858</v>
      </c>
      <c r="S272" s="73">
        <f t="shared" si="130"/>
        <v>21.857142857142858</v>
      </c>
      <c r="T272" s="238"/>
      <c r="U272" s="238"/>
      <c r="V272" s="1344" t="s">
        <v>2197</v>
      </c>
      <c r="W272" s="213">
        <f t="shared" si="131"/>
        <v>2</v>
      </c>
      <c r="X272" s="213">
        <f t="shared" si="132"/>
        <v>0</v>
      </c>
      <c r="Y272" s="79" t="str">
        <f t="shared" si="133"/>
        <v>CUMPLIDA</v>
      </c>
      <c r="AA272" s="546" t="s">
        <v>656</v>
      </c>
      <c r="AB272" s="846" t="str">
        <f t="shared" si="138"/>
        <v>CUMPLIDA</v>
      </c>
    </row>
    <row r="273" spans="1:28" ht="304.5" customHeight="1" thickBot="1" x14ac:dyDescent="0.25">
      <c r="A273" s="278">
        <v>29</v>
      </c>
      <c r="B273" s="503"/>
      <c r="C273" s="491" t="s">
        <v>896</v>
      </c>
      <c r="D273" s="491" t="s">
        <v>897</v>
      </c>
      <c r="E273" s="491" t="s">
        <v>898</v>
      </c>
      <c r="F273" s="116" t="s">
        <v>1490</v>
      </c>
      <c r="G273" s="116" t="s">
        <v>899</v>
      </c>
      <c r="H273" s="116" t="s">
        <v>1491</v>
      </c>
      <c r="I273" s="116" t="s">
        <v>900</v>
      </c>
      <c r="J273" s="117">
        <v>1</v>
      </c>
      <c r="K273" s="493">
        <v>41121</v>
      </c>
      <c r="L273" s="493">
        <v>41274</v>
      </c>
      <c r="M273" s="73">
        <f>(+L273-K273)/7</f>
        <v>21.857142857142858</v>
      </c>
      <c r="N273" s="126" t="s">
        <v>1187</v>
      </c>
      <c r="O273" s="495">
        <v>1</v>
      </c>
      <c r="P273" s="498">
        <f t="shared" si="127"/>
        <v>1</v>
      </c>
      <c r="Q273" s="73">
        <f t="shared" si="128"/>
        <v>21.857142857142858</v>
      </c>
      <c r="R273" s="73">
        <f t="shared" si="129"/>
        <v>21.857142857142858</v>
      </c>
      <c r="S273" s="73">
        <f t="shared" si="130"/>
        <v>21.857142857142858</v>
      </c>
      <c r="T273" s="238"/>
      <c r="U273" s="238"/>
      <c r="V273" s="1350" t="s">
        <v>2198</v>
      </c>
      <c r="W273" s="213">
        <f t="shared" si="131"/>
        <v>2</v>
      </c>
      <c r="X273" s="213">
        <f t="shared" si="132"/>
        <v>0</v>
      </c>
      <c r="Y273" s="79" t="str">
        <f t="shared" si="133"/>
        <v>CUMPLIDA</v>
      </c>
      <c r="AA273" s="546" t="s">
        <v>656</v>
      </c>
      <c r="AB273" s="846" t="str">
        <f t="shared" si="138"/>
        <v>CUMPLIDA</v>
      </c>
    </row>
    <row r="274" spans="1:28" ht="214.5" customHeight="1" thickBot="1" x14ac:dyDescent="0.25">
      <c r="A274" s="278">
        <v>30</v>
      </c>
      <c r="B274" s="503"/>
      <c r="C274" s="491" t="s">
        <v>901</v>
      </c>
      <c r="D274" s="491" t="s">
        <v>902</v>
      </c>
      <c r="E274" s="491" t="s">
        <v>903</v>
      </c>
      <c r="F274" s="86" t="s">
        <v>1494</v>
      </c>
      <c r="G274" s="116" t="s">
        <v>1492</v>
      </c>
      <c r="H274" s="116" t="s">
        <v>1493</v>
      </c>
      <c r="I274" s="116" t="s">
        <v>900</v>
      </c>
      <c r="J274" s="117">
        <v>1</v>
      </c>
      <c r="K274" s="493">
        <v>41121</v>
      </c>
      <c r="L274" s="493">
        <v>41274</v>
      </c>
      <c r="M274" s="73">
        <f t="shared" ref="M274:M276" si="140">(+L274-K274)/7</f>
        <v>21.857142857142858</v>
      </c>
      <c r="N274" s="126" t="s">
        <v>1189</v>
      </c>
      <c r="O274" s="495">
        <v>1</v>
      </c>
      <c r="P274" s="498">
        <f t="shared" si="127"/>
        <v>1</v>
      </c>
      <c r="Q274" s="73">
        <f t="shared" si="128"/>
        <v>21.857142857142858</v>
      </c>
      <c r="R274" s="73">
        <f t="shared" si="129"/>
        <v>21.857142857142858</v>
      </c>
      <c r="S274" s="73">
        <f t="shared" si="130"/>
        <v>21.857142857142858</v>
      </c>
      <c r="T274" s="238"/>
      <c r="U274" s="238"/>
      <c r="V274" s="1350" t="s">
        <v>2127</v>
      </c>
      <c r="W274" s="213">
        <f t="shared" si="131"/>
        <v>2</v>
      </c>
      <c r="X274" s="213">
        <f t="shared" si="132"/>
        <v>0</v>
      </c>
      <c r="Y274" s="79" t="str">
        <f t="shared" si="133"/>
        <v>CUMPLIDA</v>
      </c>
      <c r="AA274" s="546" t="s">
        <v>656</v>
      </c>
      <c r="AB274" s="846" t="str">
        <f t="shared" si="138"/>
        <v>CUMPLIDA</v>
      </c>
    </row>
    <row r="275" spans="1:28" ht="225.75" customHeight="1" thickBot="1" x14ac:dyDescent="0.25">
      <c r="A275" s="278">
        <v>31</v>
      </c>
      <c r="B275" s="503"/>
      <c r="C275" s="491" t="s">
        <v>904</v>
      </c>
      <c r="D275" s="491" t="s">
        <v>905</v>
      </c>
      <c r="E275" s="491" t="s">
        <v>906</v>
      </c>
      <c r="F275" s="499" t="s">
        <v>907</v>
      </c>
      <c r="G275" s="499" t="s">
        <v>908</v>
      </c>
      <c r="H275" s="499" t="s">
        <v>909</v>
      </c>
      <c r="I275" s="116" t="s">
        <v>643</v>
      </c>
      <c r="J275" s="117">
        <v>1</v>
      </c>
      <c r="K275" s="493">
        <v>41061</v>
      </c>
      <c r="L275" s="493">
        <v>41425</v>
      </c>
      <c r="M275" s="73">
        <f t="shared" si="140"/>
        <v>52</v>
      </c>
      <c r="N275" s="126" t="s">
        <v>910</v>
      </c>
      <c r="O275" s="495">
        <v>1</v>
      </c>
      <c r="P275" s="498">
        <f t="shared" si="127"/>
        <v>1</v>
      </c>
      <c r="Q275" s="73">
        <f t="shared" si="128"/>
        <v>52</v>
      </c>
      <c r="R275" s="73">
        <f t="shared" si="129"/>
        <v>52</v>
      </c>
      <c r="S275" s="73">
        <f t="shared" si="130"/>
        <v>52</v>
      </c>
      <c r="T275" s="238"/>
      <c r="U275" s="238"/>
      <c r="V275" s="1350" t="s">
        <v>2601</v>
      </c>
      <c r="W275" s="213">
        <f t="shared" si="131"/>
        <v>2</v>
      </c>
      <c r="X275" s="213">
        <f t="shared" si="132"/>
        <v>0</v>
      </c>
      <c r="Y275" s="79" t="str">
        <f t="shared" si="133"/>
        <v>CUMPLIDA</v>
      </c>
      <c r="AA275" s="546" t="s">
        <v>656</v>
      </c>
      <c r="AB275" s="846" t="str">
        <f t="shared" si="138"/>
        <v>CUMPLIDA</v>
      </c>
    </row>
    <row r="276" spans="1:28" ht="180.75" thickBot="1" x14ac:dyDescent="0.25">
      <c r="A276" s="277">
        <v>32</v>
      </c>
      <c r="B276" s="503"/>
      <c r="C276" s="491" t="s">
        <v>911</v>
      </c>
      <c r="D276" s="491" t="s">
        <v>912</v>
      </c>
      <c r="E276" s="491" t="s">
        <v>913</v>
      </c>
      <c r="F276" s="116" t="s">
        <v>914</v>
      </c>
      <c r="G276" s="116" t="s">
        <v>1495</v>
      </c>
      <c r="H276" s="116" t="s">
        <v>915</v>
      </c>
      <c r="I276" s="116" t="s">
        <v>166</v>
      </c>
      <c r="J276" s="117">
        <v>1</v>
      </c>
      <c r="K276" s="493">
        <v>41061</v>
      </c>
      <c r="L276" s="493">
        <v>41120</v>
      </c>
      <c r="M276" s="73">
        <f t="shared" si="140"/>
        <v>8.4285714285714288</v>
      </c>
      <c r="N276" s="126" t="s">
        <v>916</v>
      </c>
      <c r="O276" s="495">
        <v>1</v>
      </c>
      <c r="P276" s="498">
        <f t="shared" si="127"/>
        <v>1</v>
      </c>
      <c r="Q276" s="73">
        <f t="shared" si="128"/>
        <v>8.4285714285714288</v>
      </c>
      <c r="R276" s="73">
        <f t="shared" si="129"/>
        <v>8.4285714285714288</v>
      </c>
      <c r="S276" s="73">
        <f t="shared" si="130"/>
        <v>8.4285714285714288</v>
      </c>
      <c r="T276" s="238"/>
      <c r="U276" s="238"/>
      <c r="V276" s="1350" t="s">
        <v>2199</v>
      </c>
      <c r="W276" s="213">
        <f t="shared" si="131"/>
        <v>2</v>
      </c>
      <c r="X276" s="213">
        <f t="shared" si="132"/>
        <v>0</v>
      </c>
      <c r="Y276" s="79" t="str">
        <f t="shared" si="133"/>
        <v>CUMPLIDA</v>
      </c>
      <c r="AA276" s="546" t="s">
        <v>656</v>
      </c>
      <c r="AB276" s="846" t="str">
        <f t="shared" si="138"/>
        <v>CUMPLIDA</v>
      </c>
    </row>
    <row r="277" spans="1:28" ht="180.75" thickBot="1" x14ac:dyDescent="0.25">
      <c r="A277" s="446">
        <v>33</v>
      </c>
      <c r="B277" s="506"/>
      <c r="C277" s="507" t="s">
        <v>917</v>
      </c>
      <c r="D277" s="507" t="s">
        <v>918</v>
      </c>
      <c r="E277" s="507" t="s">
        <v>919</v>
      </c>
      <c r="F277" s="454" t="s">
        <v>920</v>
      </c>
      <c r="G277" s="454" t="s">
        <v>921</v>
      </c>
      <c r="H277" s="581" t="s">
        <v>1496</v>
      </c>
      <c r="I277" s="454" t="s">
        <v>922</v>
      </c>
      <c r="J277" s="427">
        <v>1</v>
      </c>
      <c r="K277" s="532">
        <v>41121</v>
      </c>
      <c r="L277" s="508">
        <v>41274</v>
      </c>
      <c r="M277" s="428">
        <f t="shared" si="135"/>
        <v>21.857142857142858</v>
      </c>
      <c r="N277" s="447" t="s">
        <v>923</v>
      </c>
      <c r="O277" s="509">
        <v>1</v>
      </c>
      <c r="P277" s="510">
        <f t="shared" si="127"/>
        <v>1</v>
      </c>
      <c r="Q277" s="428">
        <f t="shared" si="128"/>
        <v>21.857142857142858</v>
      </c>
      <c r="R277" s="428">
        <f t="shared" si="129"/>
        <v>21.857142857142858</v>
      </c>
      <c r="S277" s="428">
        <f t="shared" si="130"/>
        <v>21.857142857142858</v>
      </c>
      <c r="T277" s="484"/>
      <c r="U277" s="484"/>
      <c r="V277" s="1351" t="s">
        <v>2200</v>
      </c>
      <c r="W277" s="158">
        <f t="shared" si="131"/>
        <v>2</v>
      </c>
      <c r="X277" s="158">
        <f t="shared" si="132"/>
        <v>0</v>
      </c>
      <c r="Y277" s="256" t="str">
        <f t="shared" si="133"/>
        <v>CUMPLIDA</v>
      </c>
      <c r="AA277" s="546" t="s">
        <v>656</v>
      </c>
      <c r="AB277" s="846" t="str">
        <f t="shared" si="138"/>
        <v>CUMPLIDA</v>
      </c>
    </row>
    <row r="278" spans="1:28" ht="243" customHeight="1" thickBot="1" x14ac:dyDescent="0.25">
      <c r="A278" s="1120">
        <v>34</v>
      </c>
      <c r="B278" s="1220"/>
      <c r="C278" s="1144" t="s">
        <v>1190</v>
      </c>
      <c r="D278" s="1144" t="s">
        <v>924</v>
      </c>
      <c r="E278" s="1144" t="s">
        <v>925</v>
      </c>
      <c r="F278" s="1130" t="s">
        <v>926</v>
      </c>
      <c r="G278" s="1130" t="s">
        <v>1497</v>
      </c>
      <c r="H278" s="575" t="s">
        <v>1498</v>
      </c>
      <c r="I278" s="436" t="s">
        <v>92</v>
      </c>
      <c r="J278" s="441">
        <v>1</v>
      </c>
      <c r="K278" s="514">
        <v>41121</v>
      </c>
      <c r="L278" s="514">
        <v>41213</v>
      </c>
      <c r="M278" s="50">
        <f t="shared" si="135"/>
        <v>13.142857142857142</v>
      </c>
      <c r="N278" s="552" t="s">
        <v>1191</v>
      </c>
      <c r="O278" s="121">
        <v>1</v>
      </c>
      <c r="P278" s="516">
        <f t="shared" si="127"/>
        <v>1</v>
      </c>
      <c r="Q278" s="50">
        <f t="shared" si="128"/>
        <v>13.142857142857142</v>
      </c>
      <c r="R278" s="50">
        <f t="shared" si="129"/>
        <v>13.142857142857142</v>
      </c>
      <c r="S278" s="50">
        <f t="shared" si="130"/>
        <v>13.142857142857142</v>
      </c>
      <c r="T278" s="517"/>
      <c r="U278" s="517"/>
      <c r="V278" s="1352" t="s">
        <v>2083</v>
      </c>
      <c r="W278" s="370">
        <f t="shared" si="131"/>
        <v>2</v>
      </c>
      <c r="X278" s="370">
        <f t="shared" si="132"/>
        <v>0</v>
      </c>
      <c r="Y278" s="380" t="str">
        <f t="shared" si="133"/>
        <v>CUMPLIDA</v>
      </c>
      <c r="AA278" s="546" t="s">
        <v>656</v>
      </c>
      <c r="AB278" s="1033" t="str">
        <f>IF(Y278&amp;Y279="CUMPLIDA","CUMPLIDA",IF(OR(Y278="VENCIDA",Y279="VENCIDA"),"VENCIDA",IF(W278+W279=4,"CUMPLIDA","EN TERMINO")))</f>
        <v>CUMPLIDA</v>
      </c>
    </row>
    <row r="279" spans="1:28" ht="120.75" customHeight="1" thickBot="1" x14ac:dyDescent="0.25">
      <c r="A279" s="1258"/>
      <c r="B279" s="1256"/>
      <c r="C279" s="1257"/>
      <c r="D279" s="1257"/>
      <c r="E279" s="1257"/>
      <c r="F279" s="1250"/>
      <c r="G279" s="1250"/>
      <c r="H279" s="578" t="s">
        <v>1499</v>
      </c>
      <c r="I279" s="533" t="s">
        <v>47</v>
      </c>
      <c r="J279" s="534">
        <v>1</v>
      </c>
      <c r="K279" s="525">
        <v>41214</v>
      </c>
      <c r="L279" s="525">
        <v>41455</v>
      </c>
      <c r="M279" s="473">
        <f t="shared" si="135"/>
        <v>34.428571428571431</v>
      </c>
      <c r="N279" s="555" t="s">
        <v>1192</v>
      </c>
      <c r="O279" s="526">
        <v>1</v>
      </c>
      <c r="P279" s="527">
        <f t="shared" si="127"/>
        <v>1</v>
      </c>
      <c r="Q279" s="473">
        <f t="shared" si="128"/>
        <v>34.428571428571431</v>
      </c>
      <c r="R279" s="473">
        <f t="shared" si="129"/>
        <v>34.428571428571431</v>
      </c>
      <c r="S279" s="473">
        <f t="shared" si="130"/>
        <v>34.428571428571431</v>
      </c>
      <c r="T279" s="528"/>
      <c r="U279" s="528"/>
      <c r="V279" s="1353" t="s">
        <v>1027</v>
      </c>
      <c r="W279" s="474">
        <f t="shared" si="131"/>
        <v>2</v>
      </c>
      <c r="X279" s="474">
        <f t="shared" si="132"/>
        <v>0</v>
      </c>
      <c r="Y279" s="445" t="str">
        <f t="shared" si="133"/>
        <v>CUMPLIDA</v>
      </c>
      <c r="AA279" s="546" t="s">
        <v>656</v>
      </c>
      <c r="AB279" s="1034"/>
    </row>
    <row r="280" spans="1:28" ht="129.75" customHeight="1" thickBot="1" x14ac:dyDescent="0.25">
      <c r="A280" s="1120">
        <v>35</v>
      </c>
      <c r="B280" s="1220"/>
      <c r="C280" s="1144" t="s">
        <v>927</v>
      </c>
      <c r="D280" s="1144" t="s">
        <v>1193</v>
      </c>
      <c r="E280" s="1144" t="s">
        <v>928</v>
      </c>
      <c r="F280" s="1130" t="s">
        <v>929</v>
      </c>
      <c r="G280" s="1130" t="s">
        <v>1500</v>
      </c>
      <c r="H280" s="575" t="s">
        <v>1501</v>
      </c>
      <c r="I280" s="436" t="s">
        <v>195</v>
      </c>
      <c r="J280" s="441">
        <v>1</v>
      </c>
      <c r="K280" s="514">
        <v>41121</v>
      </c>
      <c r="L280" s="514">
        <v>41213</v>
      </c>
      <c r="M280" s="50">
        <f>(+L280-K280)/7</f>
        <v>13.142857142857142</v>
      </c>
      <c r="N280" s="552" t="s">
        <v>1191</v>
      </c>
      <c r="O280" s="121">
        <v>1</v>
      </c>
      <c r="P280" s="516">
        <f t="shared" si="127"/>
        <v>1</v>
      </c>
      <c r="Q280" s="50">
        <f t="shared" si="128"/>
        <v>13.142857142857142</v>
      </c>
      <c r="R280" s="50">
        <f t="shared" si="129"/>
        <v>13.142857142857142</v>
      </c>
      <c r="S280" s="50">
        <f t="shared" si="130"/>
        <v>13.142857142857142</v>
      </c>
      <c r="T280" s="517"/>
      <c r="U280" s="517"/>
      <c r="V280" s="1352" t="s">
        <v>2226</v>
      </c>
      <c r="W280" s="370">
        <f t="shared" si="131"/>
        <v>2</v>
      </c>
      <c r="X280" s="370">
        <f t="shared" si="132"/>
        <v>0</v>
      </c>
      <c r="Y280" s="380" t="str">
        <f t="shared" si="133"/>
        <v>CUMPLIDA</v>
      </c>
      <c r="AA280" s="546" t="s">
        <v>656</v>
      </c>
      <c r="AB280" s="1033" t="str">
        <f>IF(Y280&amp;Y281&amp;Y282="CUMPLIDA","CUMPLIDA",IF(OR(Y280="VENCIDA",Y281="VENCIDA",Y282="VENCIDA"),"VENCIDA",IF(W280+W281+W282=6,"CUMPLIDA","EN TERMINO")))</f>
        <v>CUMPLIDA</v>
      </c>
    </row>
    <row r="281" spans="1:28" ht="110.25" customHeight="1" thickBot="1" x14ac:dyDescent="0.25">
      <c r="A281" s="1160"/>
      <c r="B281" s="1259"/>
      <c r="C281" s="1260"/>
      <c r="D281" s="1260"/>
      <c r="E281" s="1260"/>
      <c r="F281" s="1180"/>
      <c r="G281" s="1180"/>
      <c r="H281" s="580" t="s">
        <v>1502</v>
      </c>
      <c r="I281" s="440" t="s">
        <v>92</v>
      </c>
      <c r="J281" s="442">
        <v>1</v>
      </c>
      <c r="K281" s="478">
        <v>41214</v>
      </c>
      <c r="L281" s="478">
        <v>41364</v>
      </c>
      <c r="M281" s="443">
        <f>(+L281-K281)/7</f>
        <v>21.428571428571427</v>
      </c>
      <c r="N281" s="553" t="s">
        <v>1191</v>
      </c>
      <c r="O281" s="44">
        <v>1</v>
      </c>
      <c r="P281" s="483">
        <f t="shared" si="127"/>
        <v>1</v>
      </c>
      <c r="Q281" s="443">
        <f t="shared" si="128"/>
        <v>21.428571428571427</v>
      </c>
      <c r="R281" s="443">
        <f t="shared" si="129"/>
        <v>21.428571428571427</v>
      </c>
      <c r="S281" s="443">
        <f t="shared" si="130"/>
        <v>21.428571428571427</v>
      </c>
      <c r="T281" s="485"/>
      <c r="U281" s="485"/>
      <c r="V281" s="1340" t="s">
        <v>2227</v>
      </c>
      <c r="W281" s="364">
        <f t="shared" si="131"/>
        <v>2</v>
      </c>
      <c r="X281" s="364">
        <f t="shared" si="132"/>
        <v>0</v>
      </c>
      <c r="Y281" s="381" t="str">
        <f t="shared" si="133"/>
        <v>CUMPLIDA</v>
      </c>
      <c r="AA281" s="546" t="s">
        <v>656</v>
      </c>
      <c r="AB281" s="1052"/>
    </row>
    <row r="282" spans="1:28" ht="111" customHeight="1" thickBot="1" x14ac:dyDescent="0.25">
      <c r="A282" s="1258"/>
      <c r="B282" s="1256"/>
      <c r="C282" s="1257"/>
      <c r="D282" s="1257"/>
      <c r="E282" s="1257"/>
      <c r="F282" s="1250"/>
      <c r="G282" s="1250"/>
      <c r="H282" s="578" t="s">
        <v>1503</v>
      </c>
      <c r="I282" s="533" t="s">
        <v>195</v>
      </c>
      <c r="J282" s="534">
        <v>1</v>
      </c>
      <c r="K282" s="525">
        <v>41121</v>
      </c>
      <c r="L282" s="525">
        <v>41455</v>
      </c>
      <c r="M282" s="473">
        <f>(+L282-K282)/7</f>
        <v>47.714285714285715</v>
      </c>
      <c r="N282" s="555" t="s">
        <v>1191</v>
      </c>
      <c r="O282" s="526">
        <v>1</v>
      </c>
      <c r="P282" s="527">
        <f t="shared" si="127"/>
        <v>1</v>
      </c>
      <c r="Q282" s="473">
        <f t="shared" si="128"/>
        <v>47.714285714285715</v>
      </c>
      <c r="R282" s="473">
        <f t="shared" si="129"/>
        <v>47.714285714285715</v>
      </c>
      <c r="S282" s="473">
        <f t="shared" si="130"/>
        <v>47.714285714285715</v>
      </c>
      <c r="T282" s="528"/>
      <c r="U282" s="528"/>
      <c r="V282" s="1353" t="s">
        <v>2227</v>
      </c>
      <c r="W282" s="474">
        <f t="shared" si="131"/>
        <v>2</v>
      </c>
      <c r="X282" s="474">
        <f t="shared" si="132"/>
        <v>0</v>
      </c>
      <c r="Y282" s="445" t="str">
        <f t="shared" si="133"/>
        <v>CUMPLIDA</v>
      </c>
      <c r="AA282" s="546" t="s">
        <v>656</v>
      </c>
      <c r="AB282" s="1034"/>
    </row>
    <row r="283" spans="1:28" ht="77.25" thickBot="1" x14ac:dyDescent="0.25">
      <c r="A283" s="1120">
        <v>36</v>
      </c>
      <c r="B283" s="1220"/>
      <c r="C283" s="1144" t="s">
        <v>930</v>
      </c>
      <c r="D283" s="1144" t="s">
        <v>931</v>
      </c>
      <c r="E283" s="1144" t="s">
        <v>932</v>
      </c>
      <c r="F283" s="1130" t="s">
        <v>1504</v>
      </c>
      <c r="G283" s="1130" t="s">
        <v>1505</v>
      </c>
      <c r="H283" s="992" t="s">
        <v>1506</v>
      </c>
      <c r="I283" s="992" t="s">
        <v>933</v>
      </c>
      <c r="J283" s="995">
        <v>1</v>
      </c>
      <c r="K283" s="514">
        <v>41121</v>
      </c>
      <c r="L283" s="514">
        <v>41455</v>
      </c>
      <c r="M283" s="361">
        <f t="shared" ref="M283:M285" si="141">(+L283-K283)/7</f>
        <v>47.714285714285715</v>
      </c>
      <c r="N283" s="993" t="s">
        <v>934</v>
      </c>
      <c r="O283" s="121">
        <v>1</v>
      </c>
      <c r="P283" s="516">
        <f t="shared" si="127"/>
        <v>1</v>
      </c>
      <c r="Q283" s="50">
        <f t="shared" si="128"/>
        <v>47.714285714285715</v>
      </c>
      <c r="R283" s="50">
        <f t="shared" si="129"/>
        <v>47.714285714285715</v>
      </c>
      <c r="S283" s="50">
        <f t="shared" si="130"/>
        <v>47.714285714285715</v>
      </c>
      <c r="T283" s="517"/>
      <c r="U283" s="517"/>
      <c r="V283" s="1343" t="s">
        <v>2664</v>
      </c>
      <c r="W283" s="370">
        <f t="shared" si="131"/>
        <v>2</v>
      </c>
      <c r="X283" s="370">
        <f t="shared" si="132"/>
        <v>0</v>
      </c>
      <c r="Y283" s="380" t="str">
        <f t="shared" si="133"/>
        <v>CUMPLIDA</v>
      </c>
      <c r="AA283" s="546" t="s">
        <v>656</v>
      </c>
      <c r="AB283" s="1033" t="str">
        <f>IF(Y283&amp;Y284&amp;Y285="CUMPLIDA","CUMPLIDA",IF(OR(Y283="VENCIDA",Y284="VENCIDA",Y285="VENCIDA"),"VENCIDA",IF(W283+W284+W285=6,"CUMPLIDA","EN TERMINO")))</f>
        <v>CUMPLIDA</v>
      </c>
    </row>
    <row r="284" spans="1:28" ht="45.75" thickBot="1" x14ac:dyDescent="0.25">
      <c r="A284" s="1160"/>
      <c r="B284" s="1261"/>
      <c r="C284" s="1262"/>
      <c r="D284" s="1262"/>
      <c r="E284" s="1262"/>
      <c r="F284" s="1228"/>
      <c r="G284" s="1228"/>
      <c r="H284" s="889" t="s">
        <v>1507</v>
      </c>
      <c r="I284" s="889" t="s">
        <v>935</v>
      </c>
      <c r="J284" s="996">
        <v>1</v>
      </c>
      <c r="K284" s="875">
        <v>41183</v>
      </c>
      <c r="L284" s="875">
        <v>41455</v>
      </c>
      <c r="M284" s="880">
        <f t="shared" si="141"/>
        <v>38.857142857142854</v>
      </c>
      <c r="N284" s="998" t="s">
        <v>1191</v>
      </c>
      <c r="O284" s="999">
        <v>1</v>
      </c>
      <c r="P284" s="1000">
        <f t="shared" si="127"/>
        <v>1</v>
      </c>
      <c r="Q284" s="906">
        <f t="shared" si="128"/>
        <v>38.857142857142854</v>
      </c>
      <c r="R284" s="906">
        <f t="shared" si="129"/>
        <v>38.857142857142854</v>
      </c>
      <c r="S284" s="906">
        <f t="shared" si="130"/>
        <v>38.857142857142854</v>
      </c>
      <c r="T284" s="1001"/>
      <c r="U284" s="1001"/>
      <c r="V284" s="1348" t="s">
        <v>2662</v>
      </c>
      <c r="W284" s="907">
        <f t="shared" si="131"/>
        <v>2</v>
      </c>
      <c r="X284" s="907">
        <f t="shared" si="132"/>
        <v>0</v>
      </c>
      <c r="Y284" s="381" t="str">
        <f t="shared" si="133"/>
        <v>CUMPLIDA</v>
      </c>
      <c r="AA284" s="546" t="s">
        <v>656</v>
      </c>
      <c r="AB284" s="1052"/>
    </row>
    <row r="285" spans="1:28" ht="64.5" customHeight="1" thickBot="1" x14ac:dyDescent="0.25">
      <c r="A285" s="1121"/>
      <c r="B285" s="1147"/>
      <c r="C285" s="1145"/>
      <c r="D285" s="1145"/>
      <c r="E285" s="1145"/>
      <c r="F285" s="1131"/>
      <c r="G285" s="1131"/>
      <c r="H285" s="991" t="s">
        <v>1508</v>
      </c>
      <c r="I285" s="991" t="s">
        <v>195</v>
      </c>
      <c r="J285" s="997">
        <v>1</v>
      </c>
      <c r="K285" s="521">
        <v>41121</v>
      </c>
      <c r="L285" s="521">
        <v>41455</v>
      </c>
      <c r="M285" s="362">
        <f t="shared" si="141"/>
        <v>47.714285714285715</v>
      </c>
      <c r="N285" s="994" t="s">
        <v>1191</v>
      </c>
      <c r="O285" s="124">
        <v>1</v>
      </c>
      <c r="P285" s="523">
        <f t="shared" si="127"/>
        <v>1</v>
      </c>
      <c r="Q285" s="545">
        <f t="shared" si="128"/>
        <v>47.714285714285715</v>
      </c>
      <c r="R285" s="545">
        <f t="shared" si="129"/>
        <v>47.714285714285715</v>
      </c>
      <c r="S285" s="545">
        <f t="shared" si="130"/>
        <v>47.714285714285715</v>
      </c>
      <c r="T285" s="524"/>
      <c r="U285" s="524"/>
      <c r="V285" s="1345" t="s">
        <v>2663</v>
      </c>
      <c r="W285" s="365">
        <f t="shared" si="131"/>
        <v>2</v>
      </c>
      <c r="X285" s="365">
        <f t="shared" si="132"/>
        <v>0</v>
      </c>
      <c r="Y285" s="382" t="str">
        <f t="shared" si="133"/>
        <v>CUMPLIDA</v>
      </c>
      <c r="AA285" s="546" t="s">
        <v>656</v>
      </c>
      <c r="AB285" s="1034"/>
    </row>
    <row r="286" spans="1:28" ht="225.75" customHeight="1" thickBot="1" x14ac:dyDescent="0.25">
      <c r="A286" s="277">
        <v>37</v>
      </c>
      <c r="B286" s="503"/>
      <c r="C286" s="491" t="s">
        <v>936</v>
      </c>
      <c r="D286" s="491" t="s">
        <v>1194</v>
      </c>
      <c r="E286" s="491" t="s">
        <v>937</v>
      </c>
      <c r="F286" s="116" t="s">
        <v>1509</v>
      </c>
      <c r="G286" s="116" t="s">
        <v>1510</v>
      </c>
      <c r="H286" s="116" t="s">
        <v>1219</v>
      </c>
      <c r="I286" s="116" t="s">
        <v>852</v>
      </c>
      <c r="J286" s="120">
        <v>1</v>
      </c>
      <c r="K286" s="493">
        <v>41121</v>
      </c>
      <c r="L286" s="493">
        <v>41425</v>
      </c>
      <c r="M286" s="73">
        <f t="shared" si="135"/>
        <v>43.428571428571431</v>
      </c>
      <c r="N286" s="283" t="s">
        <v>938</v>
      </c>
      <c r="O286" s="411">
        <v>1</v>
      </c>
      <c r="P286" s="498">
        <f t="shared" si="127"/>
        <v>1</v>
      </c>
      <c r="Q286" s="73">
        <f t="shared" si="128"/>
        <v>43.428571428571431</v>
      </c>
      <c r="R286" s="73">
        <f t="shared" si="129"/>
        <v>43.428571428571431</v>
      </c>
      <c r="S286" s="73">
        <f t="shared" si="130"/>
        <v>43.428571428571431</v>
      </c>
      <c r="T286" s="238"/>
      <c r="U286" s="238"/>
      <c r="V286" s="1350" t="s">
        <v>2602</v>
      </c>
      <c r="W286" s="308">
        <f t="shared" si="131"/>
        <v>2</v>
      </c>
      <c r="X286" s="308">
        <f t="shared" si="132"/>
        <v>0</v>
      </c>
      <c r="Y286" s="79" t="str">
        <f t="shared" si="133"/>
        <v>CUMPLIDA</v>
      </c>
      <c r="AA286" s="546" t="s">
        <v>656</v>
      </c>
      <c r="AB286" s="846" t="str">
        <f>IF(Y286="CUMPLIDA","CUMPLIDA",IF(Y286="EN TERMINO","EN TERMINO","VENCIDA"))</f>
        <v>CUMPLIDA</v>
      </c>
    </row>
    <row r="287" spans="1:28" ht="76.5" customHeight="1" thickBot="1" x14ac:dyDescent="0.25">
      <c r="A287" s="1120">
        <v>38</v>
      </c>
      <c r="B287" s="1220"/>
      <c r="C287" s="1144" t="s">
        <v>939</v>
      </c>
      <c r="D287" s="1144" t="s">
        <v>940</v>
      </c>
      <c r="E287" s="1144" t="s">
        <v>941</v>
      </c>
      <c r="F287" s="1130" t="s">
        <v>1511</v>
      </c>
      <c r="G287" s="1130" t="s">
        <v>1512</v>
      </c>
      <c r="H287" s="1013" t="s">
        <v>1195</v>
      </c>
      <c r="I287" s="1013" t="s">
        <v>169</v>
      </c>
      <c r="J287" s="127">
        <v>1</v>
      </c>
      <c r="K287" s="514">
        <v>41121</v>
      </c>
      <c r="L287" s="514">
        <v>41425</v>
      </c>
      <c r="M287" s="50">
        <f>(+L287-K287)/7</f>
        <v>43.428571428571431</v>
      </c>
      <c r="N287" s="515" t="s">
        <v>834</v>
      </c>
      <c r="O287" s="121">
        <v>1</v>
      </c>
      <c r="P287" s="516">
        <f t="shared" si="127"/>
        <v>1</v>
      </c>
      <c r="Q287" s="50">
        <f t="shared" si="128"/>
        <v>43.428571428571431</v>
      </c>
      <c r="R287" s="50">
        <f t="shared" si="129"/>
        <v>43.428571428571431</v>
      </c>
      <c r="S287" s="50">
        <f t="shared" si="130"/>
        <v>43.428571428571431</v>
      </c>
      <c r="T287" s="517"/>
      <c r="U287" s="517"/>
      <c r="V287" s="1283" t="s">
        <v>2201</v>
      </c>
      <c r="W287" s="370">
        <f t="shared" si="131"/>
        <v>2</v>
      </c>
      <c r="X287" s="370">
        <f t="shared" si="132"/>
        <v>0</v>
      </c>
      <c r="Y287" s="380" t="str">
        <f t="shared" si="133"/>
        <v>CUMPLIDA</v>
      </c>
      <c r="AA287" s="546" t="s">
        <v>656</v>
      </c>
      <c r="AB287" s="1033" t="str">
        <f>IF(Y287&amp;Y288="CUMPLIDA","CUMPLIDA",IF(OR(Y287="VENCIDA",Y288="VENCIDA"),"VENCIDA",IF(W287+W288=4,"CUMPLIDA","EN TERMINO")))</f>
        <v>CUMPLIDA</v>
      </c>
    </row>
    <row r="288" spans="1:28" ht="409.6" thickBot="1" x14ac:dyDescent="0.25">
      <c r="A288" s="1121"/>
      <c r="B288" s="1147"/>
      <c r="C288" s="1145"/>
      <c r="D288" s="1145"/>
      <c r="E288" s="1145"/>
      <c r="F288" s="1131"/>
      <c r="G288" s="1131"/>
      <c r="H288" s="1014" t="s">
        <v>1196</v>
      </c>
      <c r="I288" s="1014" t="s">
        <v>777</v>
      </c>
      <c r="J288" s="1012">
        <v>1</v>
      </c>
      <c r="K288" s="520">
        <v>41121</v>
      </c>
      <c r="L288" s="521">
        <v>41425</v>
      </c>
      <c r="M288" s="362">
        <f t="shared" ref="M288:M296" si="142">(+L288-K288)/7</f>
        <v>43.428571428571431</v>
      </c>
      <c r="N288" s="522" t="s">
        <v>831</v>
      </c>
      <c r="O288" s="124">
        <v>1</v>
      </c>
      <c r="P288" s="523">
        <f t="shared" si="127"/>
        <v>1</v>
      </c>
      <c r="Q288" s="545">
        <f t="shared" si="128"/>
        <v>43.428571428571431</v>
      </c>
      <c r="R288" s="545">
        <f t="shared" si="129"/>
        <v>43.428571428571431</v>
      </c>
      <c r="S288" s="545">
        <f t="shared" si="130"/>
        <v>43.428571428571431</v>
      </c>
      <c r="T288" s="524"/>
      <c r="U288" s="524"/>
      <c r="V288" s="1285" t="s">
        <v>2628</v>
      </c>
      <c r="W288" s="365">
        <f t="shared" si="131"/>
        <v>2</v>
      </c>
      <c r="X288" s="365">
        <f t="shared" si="132"/>
        <v>0</v>
      </c>
      <c r="Y288" s="382" t="str">
        <f t="shared" si="133"/>
        <v>CUMPLIDA</v>
      </c>
      <c r="AA288" s="546" t="s">
        <v>656</v>
      </c>
      <c r="AB288" s="1034"/>
    </row>
    <row r="289" spans="1:28" ht="147" thickBot="1" x14ac:dyDescent="0.25">
      <c r="A289" s="1019">
        <v>39</v>
      </c>
      <c r="B289" s="1020"/>
      <c r="C289" s="1021" t="s">
        <v>1197</v>
      </c>
      <c r="D289" s="1021" t="s">
        <v>942</v>
      </c>
      <c r="E289" s="1021" t="s">
        <v>943</v>
      </c>
      <c r="F289" s="1022" t="s">
        <v>1513</v>
      </c>
      <c r="G289" s="1022" t="s">
        <v>1514</v>
      </c>
      <c r="H289" s="1022" t="s">
        <v>1515</v>
      </c>
      <c r="I289" s="1022" t="s">
        <v>944</v>
      </c>
      <c r="J289" s="1023">
        <v>1</v>
      </c>
      <c r="K289" s="1024">
        <v>41121</v>
      </c>
      <c r="L289" s="1024">
        <v>41425</v>
      </c>
      <c r="M289" s="1025">
        <f t="shared" si="142"/>
        <v>43.428571428571431</v>
      </c>
      <c r="N289" s="1026" t="s">
        <v>262</v>
      </c>
      <c r="O289" s="1027">
        <v>1</v>
      </c>
      <c r="P289" s="1028">
        <f t="shared" si="127"/>
        <v>1</v>
      </c>
      <c r="Q289" s="1025">
        <f t="shared" si="128"/>
        <v>43.428571428571431</v>
      </c>
      <c r="R289" s="1025">
        <f t="shared" si="129"/>
        <v>43.428571428571431</v>
      </c>
      <c r="S289" s="1025">
        <f t="shared" si="130"/>
        <v>43.428571428571431</v>
      </c>
      <c r="T289" s="1029"/>
      <c r="U289" s="1029"/>
      <c r="V289" s="1346" t="s">
        <v>2603</v>
      </c>
      <c r="W289" s="1030">
        <f t="shared" si="131"/>
        <v>2</v>
      </c>
      <c r="X289" s="1030">
        <f t="shared" si="132"/>
        <v>0</v>
      </c>
      <c r="Y289" s="1031" t="str">
        <f t="shared" si="133"/>
        <v>CUMPLIDA</v>
      </c>
      <c r="AA289" s="546" t="s">
        <v>656</v>
      </c>
      <c r="AB289" s="846" t="str">
        <f>IF(Y289="CUMPLIDA","CUMPLIDA",IF(Y289="EN TERMINO","EN TERMINO","VENCIDA"))</f>
        <v>CUMPLIDA</v>
      </c>
    </row>
    <row r="290" spans="1:28" ht="409.6" thickBot="1" x14ac:dyDescent="0.25">
      <c r="A290" s="1120">
        <v>40</v>
      </c>
      <c r="B290" s="1220"/>
      <c r="C290" s="1144" t="s">
        <v>945</v>
      </c>
      <c r="D290" s="1144" t="s">
        <v>946</v>
      </c>
      <c r="E290" s="1144" t="s">
        <v>947</v>
      </c>
      <c r="F290" s="1101" t="s">
        <v>1516</v>
      </c>
      <c r="G290" s="1101" t="s">
        <v>1517</v>
      </c>
      <c r="H290" s="548" t="s">
        <v>1196</v>
      </c>
      <c r="I290" s="511" t="s">
        <v>777</v>
      </c>
      <c r="J290" s="441">
        <v>1</v>
      </c>
      <c r="K290" s="513">
        <v>41121</v>
      </c>
      <c r="L290" s="514">
        <v>41425</v>
      </c>
      <c r="M290" s="361">
        <f t="shared" si="142"/>
        <v>43.428571428571431</v>
      </c>
      <c r="N290" s="515" t="s">
        <v>831</v>
      </c>
      <c r="O290" s="121">
        <v>1</v>
      </c>
      <c r="P290" s="516">
        <f t="shared" si="127"/>
        <v>1</v>
      </c>
      <c r="Q290" s="50">
        <f t="shared" si="128"/>
        <v>43.428571428571431</v>
      </c>
      <c r="R290" s="50">
        <f t="shared" si="129"/>
        <v>43.428571428571431</v>
      </c>
      <c r="S290" s="50">
        <f t="shared" si="130"/>
        <v>43.428571428571431</v>
      </c>
      <c r="T290" s="517"/>
      <c r="U290" s="517"/>
      <c r="V290" s="1352" t="s">
        <v>2624</v>
      </c>
      <c r="W290" s="370">
        <f t="shared" si="131"/>
        <v>2</v>
      </c>
      <c r="X290" s="370">
        <f t="shared" si="132"/>
        <v>0</v>
      </c>
      <c r="Y290" s="380" t="str">
        <f t="shared" si="133"/>
        <v>CUMPLIDA</v>
      </c>
      <c r="AA290" s="546" t="s">
        <v>656</v>
      </c>
      <c r="AB290" s="1033" t="str">
        <f>IF(Y290&amp;Y291="CUMPLIDA","CUMPLIDA",IF(OR(Y290="VENCIDA",Y291="VENCIDA"),"VENCIDA",IF(W290+W291=4,"CUMPLIDA","EN TERMINO")))</f>
        <v>CUMPLIDA</v>
      </c>
    </row>
    <row r="291" spans="1:28" ht="64.5" thickBot="1" x14ac:dyDescent="0.25">
      <c r="A291" s="1121"/>
      <c r="B291" s="1147"/>
      <c r="C291" s="1145"/>
      <c r="D291" s="1145"/>
      <c r="E291" s="1145"/>
      <c r="F291" s="1221"/>
      <c r="G291" s="1221"/>
      <c r="H291" s="437" t="s">
        <v>948</v>
      </c>
      <c r="I291" s="437" t="s">
        <v>58</v>
      </c>
      <c r="J291" s="450">
        <v>1</v>
      </c>
      <c r="K291" s="521">
        <v>41121</v>
      </c>
      <c r="L291" s="521">
        <v>41425</v>
      </c>
      <c r="M291" s="444">
        <f t="shared" si="142"/>
        <v>43.428571428571431</v>
      </c>
      <c r="N291" s="439" t="s">
        <v>949</v>
      </c>
      <c r="O291" s="124">
        <v>1</v>
      </c>
      <c r="P291" s="523">
        <f t="shared" si="127"/>
        <v>1</v>
      </c>
      <c r="Q291" s="444">
        <f t="shared" si="128"/>
        <v>43.428571428571431</v>
      </c>
      <c r="R291" s="444">
        <f t="shared" si="129"/>
        <v>43.428571428571431</v>
      </c>
      <c r="S291" s="444">
        <f t="shared" si="130"/>
        <v>43.428571428571431</v>
      </c>
      <c r="T291" s="524"/>
      <c r="U291" s="524"/>
      <c r="V291" s="1354" t="s">
        <v>2578</v>
      </c>
      <c r="W291" s="365">
        <f t="shared" si="131"/>
        <v>2</v>
      </c>
      <c r="X291" s="365">
        <f t="shared" si="132"/>
        <v>0</v>
      </c>
      <c r="Y291" s="382" t="str">
        <f t="shared" si="133"/>
        <v>CUMPLIDA</v>
      </c>
      <c r="AA291" s="546" t="s">
        <v>656</v>
      </c>
      <c r="AB291" s="1034"/>
    </row>
    <row r="292" spans="1:28" ht="237" thickBot="1" x14ac:dyDescent="0.25">
      <c r="A292" s="277">
        <v>41</v>
      </c>
      <c r="B292" s="503"/>
      <c r="C292" s="491" t="s">
        <v>950</v>
      </c>
      <c r="D292" s="491" t="s">
        <v>951</v>
      </c>
      <c r="E292" s="491" t="s">
        <v>952</v>
      </c>
      <c r="F292" s="70" t="s">
        <v>1518</v>
      </c>
      <c r="G292" s="70" t="s">
        <v>1519</v>
      </c>
      <c r="H292" s="70" t="s">
        <v>1520</v>
      </c>
      <c r="I292" s="70" t="s">
        <v>176</v>
      </c>
      <c r="J292" s="117">
        <v>1</v>
      </c>
      <c r="K292" s="493">
        <v>41121</v>
      </c>
      <c r="L292" s="493">
        <v>41213</v>
      </c>
      <c r="M292" s="76">
        <f t="shared" si="142"/>
        <v>13.142857142857142</v>
      </c>
      <c r="N292" s="126" t="s">
        <v>262</v>
      </c>
      <c r="O292" s="495">
        <v>1</v>
      </c>
      <c r="P292" s="498">
        <f t="shared" si="127"/>
        <v>1</v>
      </c>
      <c r="Q292" s="73">
        <f t="shared" si="128"/>
        <v>13.142857142857142</v>
      </c>
      <c r="R292" s="73">
        <f t="shared" si="129"/>
        <v>13.142857142857142</v>
      </c>
      <c r="S292" s="73">
        <f t="shared" si="130"/>
        <v>13.142857142857142</v>
      </c>
      <c r="T292" s="238"/>
      <c r="U292" s="238"/>
      <c r="V292" s="1350" t="s">
        <v>2202</v>
      </c>
      <c r="W292" s="308">
        <f t="shared" si="131"/>
        <v>2</v>
      </c>
      <c r="X292" s="308">
        <f t="shared" si="132"/>
        <v>0</v>
      </c>
      <c r="Y292" s="79" t="str">
        <f t="shared" si="133"/>
        <v>CUMPLIDA</v>
      </c>
      <c r="AA292" s="546" t="s">
        <v>656</v>
      </c>
      <c r="AB292" s="846" t="str">
        <f>IF(Y292="CUMPLIDA","CUMPLIDA",IF(Y292="EN TERMINO","EN TERMINO","VENCIDA"))</f>
        <v>CUMPLIDA</v>
      </c>
    </row>
    <row r="293" spans="1:28" ht="409.6" thickBot="1" x14ac:dyDescent="0.25">
      <c r="A293" s="277">
        <v>42</v>
      </c>
      <c r="B293" s="503"/>
      <c r="C293" s="491" t="s">
        <v>953</v>
      </c>
      <c r="D293" s="491" t="s">
        <v>954</v>
      </c>
      <c r="E293" s="491" t="s">
        <v>955</v>
      </c>
      <c r="F293" s="242" t="s">
        <v>1521</v>
      </c>
      <c r="G293" s="242" t="s">
        <v>1517</v>
      </c>
      <c r="H293" s="281" t="s">
        <v>1198</v>
      </c>
      <c r="I293" s="281" t="s">
        <v>777</v>
      </c>
      <c r="J293" s="117">
        <v>1</v>
      </c>
      <c r="K293" s="492">
        <v>41121</v>
      </c>
      <c r="L293" s="493">
        <v>41425</v>
      </c>
      <c r="M293" s="118">
        <f t="shared" si="142"/>
        <v>43.428571428571431</v>
      </c>
      <c r="N293" s="283" t="s">
        <v>831</v>
      </c>
      <c r="O293" s="495">
        <v>1</v>
      </c>
      <c r="P293" s="498">
        <f t="shared" si="127"/>
        <v>1</v>
      </c>
      <c r="Q293" s="73">
        <f t="shared" si="128"/>
        <v>43.428571428571431</v>
      </c>
      <c r="R293" s="73">
        <f t="shared" si="129"/>
        <v>43.428571428571431</v>
      </c>
      <c r="S293" s="73">
        <f t="shared" si="130"/>
        <v>43.428571428571431</v>
      </c>
      <c r="T293" s="238"/>
      <c r="U293" s="238"/>
      <c r="V293" s="1350" t="s">
        <v>2629</v>
      </c>
      <c r="W293" s="308">
        <f t="shared" si="131"/>
        <v>2</v>
      </c>
      <c r="X293" s="308">
        <f t="shared" si="132"/>
        <v>0</v>
      </c>
      <c r="Y293" s="79" t="str">
        <f t="shared" si="133"/>
        <v>CUMPLIDA</v>
      </c>
      <c r="AA293" s="546" t="s">
        <v>656</v>
      </c>
      <c r="AB293" s="846" t="str">
        <f t="shared" ref="AB293:AB303" si="143">IF(Y293="CUMPLIDA","CUMPLIDA",IF(Y293="EN TERMINO","EN TERMINO","VENCIDA"))</f>
        <v>CUMPLIDA</v>
      </c>
    </row>
    <row r="294" spans="1:28" ht="135.75" customHeight="1" thickBot="1" x14ac:dyDescent="0.25">
      <c r="A294" s="277">
        <v>43</v>
      </c>
      <c r="B294" s="503"/>
      <c r="C294" s="491" t="s">
        <v>956</v>
      </c>
      <c r="D294" s="491" t="s">
        <v>957</v>
      </c>
      <c r="E294" s="491" t="s">
        <v>958</v>
      </c>
      <c r="F294" s="244" t="s">
        <v>1521</v>
      </c>
      <c r="G294" s="244" t="s">
        <v>1517</v>
      </c>
      <c r="H294" s="281" t="s">
        <v>1522</v>
      </c>
      <c r="I294" s="281" t="s">
        <v>777</v>
      </c>
      <c r="J294" s="117">
        <v>1</v>
      </c>
      <c r="K294" s="492">
        <v>41121</v>
      </c>
      <c r="L294" s="493">
        <v>41425</v>
      </c>
      <c r="M294" s="118">
        <f t="shared" si="142"/>
        <v>43.428571428571431</v>
      </c>
      <c r="N294" s="283" t="s">
        <v>831</v>
      </c>
      <c r="O294" s="495">
        <v>1</v>
      </c>
      <c r="P294" s="498">
        <f t="shared" si="127"/>
        <v>1</v>
      </c>
      <c r="Q294" s="73">
        <f t="shared" si="128"/>
        <v>43.428571428571431</v>
      </c>
      <c r="R294" s="73">
        <f t="shared" si="129"/>
        <v>43.428571428571431</v>
      </c>
      <c r="S294" s="73">
        <f t="shared" si="130"/>
        <v>43.428571428571431</v>
      </c>
      <c r="T294" s="238"/>
      <c r="U294" s="238"/>
      <c r="V294" s="1350" t="s">
        <v>2614</v>
      </c>
      <c r="W294" s="308">
        <f t="shared" si="131"/>
        <v>2</v>
      </c>
      <c r="X294" s="308">
        <f t="shared" si="132"/>
        <v>0</v>
      </c>
      <c r="Y294" s="79" t="str">
        <f t="shared" si="133"/>
        <v>CUMPLIDA</v>
      </c>
      <c r="AA294" s="546" t="s">
        <v>656</v>
      </c>
      <c r="AB294" s="846" t="str">
        <f t="shared" si="143"/>
        <v>CUMPLIDA</v>
      </c>
    </row>
    <row r="295" spans="1:28" ht="237" thickBot="1" x14ac:dyDescent="0.25">
      <c r="A295" s="277">
        <v>44</v>
      </c>
      <c r="B295" s="503"/>
      <c r="C295" s="491" t="s">
        <v>959</v>
      </c>
      <c r="D295" s="491" t="s">
        <v>960</v>
      </c>
      <c r="E295" s="491" t="s">
        <v>961</v>
      </c>
      <c r="F295" s="499" t="s">
        <v>1199</v>
      </c>
      <c r="G295" s="499" t="s">
        <v>1517</v>
      </c>
      <c r="H295" s="281" t="s">
        <v>1522</v>
      </c>
      <c r="I295" s="281" t="s">
        <v>777</v>
      </c>
      <c r="J295" s="117">
        <v>1</v>
      </c>
      <c r="K295" s="492">
        <v>41121</v>
      </c>
      <c r="L295" s="493">
        <v>41425</v>
      </c>
      <c r="M295" s="360">
        <f t="shared" si="142"/>
        <v>43.428571428571431</v>
      </c>
      <c r="N295" s="283" t="s">
        <v>831</v>
      </c>
      <c r="O295" s="495">
        <v>1</v>
      </c>
      <c r="P295" s="498">
        <f t="shared" si="127"/>
        <v>1</v>
      </c>
      <c r="Q295" s="73">
        <f t="shared" si="128"/>
        <v>43.428571428571431</v>
      </c>
      <c r="R295" s="73">
        <f t="shared" si="129"/>
        <v>43.428571428571431</v>
      </c>
      <c r="S295" s="73">
        <f t="shared" si="130"/>
        <v>43.428571428571431</v>
      </c>
      <c r="T295" s="238"/>
      <c r="U295" s="238"/>
      <c r="V295" s="1350" t="s">
        <v>2615</v>
      </c>
      <c r="W295" s="308">
        <f t="shared" si="131"/>
        <v>2</v>
      </c>
      <c r="X295" s="308">
        <f t="shared" si="132"/>
        <v>0</v>
      </c>
      <c r="Y295" s="79" t="str">
        <f t="shared" si="133"/>
        <v>CUMPLIDA</v>
      </c>
      <c r="AA295" s="546" t="s">
        <v>656</v>
      </c>
      <c r="AB295" s="846" t="str">
        <f t="shared" si="143"/>
        <v>CUMPLIDA</v>
      </c>
    </row>
    <row r="296" spans="1:28" ht="115.5" customHeight="1" thickBot="1" x14ac:dyDescent="0.25">
      <c r="A296" s="277">
        <v>45</v>
      </c>
      <c r="B296" s="503"/>
      <c r="C296" s="491" t="s">
        <v>962</v>
      </c>
      <c r="D296" s="491" t="s">
        <v>963</v>
      </c>
      <c r="E296" s="491" t="s">
        <v>964</v>
      </c>
      <c r="F296" s="116" t="s">
        <v>1523</v>
      </c>
      <c r="G296" s="116" t="s">
        <v>1524</v>
      </c>
      <c r="H296" s="116" t="s">
        <v>1525</v>
      </c>
      <c r="I296" s="116" t="s">
        <v>58</v>
      </c>
      <c r="J296" s="117">
        <v>1</v>
      </c>
      <c r="K296" s="492">
        <v>41121</v>
      </c>
      <c r="L296" s="493">
        <v>41425</v>
      </c>
      <c r="M296" s="360">
        <f t="shared" si="142"/>
        <v>43.428571428571431</v>
      </c>
      <c r="N296" s="283" t="s">
        <v>965</v>
      </c>
      <c r="O296" s="495">
        <v>1</v>
      </c>
      <c r="P296" s="498">
        <f t="shared" si="127"/>
        <v>1</v>
      </c>
      <c r="Q296" s="73">
        <f t="shared" si="128"/>
        <v>43.428571428571431</v>
      </c>
      <c r="R296" s="73">
        <f t="shared" si="129"/>
        <v>43.428571428571431</v>
      </c>
      <c r="S296" s="73">
        <f t="shared" si="130"/>
        <v>43.428571428571431</v>
      </c>
      <c r="T296" s="238"/>
      <c r="U296" s="238"/>
      <c r="V296" s="1350" t="s">
        <v>2578</v>
      </c>
      <c r="W296" s="308">
        <f t="shared" si="131"/>
        <v>2</v>
      </c>
      <c r="X296" s="308">
        <f t="shared" si="132"/>
        <v>0</v>
      </c>
      <c r="Y296" s="79" t="str">
        <f t="shared" si="133"/>
        <v>CUMPLIDA</v>
      </c>
      <c r="AA296" s="546" t="s">
        <v>656</v>
      </c>
      <c r="AB296" s="846" t="str">
        <f t="shared" si="143"/>
        <v>CUMPLIDA</v>
      </c>
    </row>
    <row r="297" spans="1:28" ht="282" thickBot="1" x14ac:dyDescent="0.25">
      <c r="A297" s="277">
        <v>46</v>
      </c>
      <c r="B297" s="503"/>
      <c r="C297" s="491" t="s">
        <v>966</v>
      </c>
      <c r="D297" s="491" t="s">
        <v>967</v>
      </c>
      <c r="E297" s="491" t="s">
        <v>968</v>
      </c>
      <c r="F297" s="116" t="s">
        <v>1526</v>
      </c>
      <c r="G297" s="116" t="s">
        <v>899</v>
      </c>
      <c r="H297" s="116" t="s">
        <v>1527</v>
      </c>
      <c r="I297" s="116" t="s">
        <v>900</v>
      </c>
      <c r="J297" s="117">
        <v>1</v>
      </c>
      <c r="K297" s="493">
        <v>41091</v>
      </c>
      <c r="L297" s="493">
        <v>41425</v>
      </c>
      <c r="M297" s="73">
        <f>(+L297-K297)/7</f>
        <v>47.714285714285715</v>
      </c>
      <c r="N297" s="126" t="s">
        <v>25</v>
      </c>
      <c r="O297" s="495">
        <v>1</v>
      </c>
      <c r="P297" s="498">
        <f t="shared" si="127"/>
        <v>1</v>
      </c>
      <c r="Q297" s="73">
        <f t="shared" si="128"/>
        <v>47.714285714285715</v>
      </c>
      <c r="R297" s="73">
        <f t="shared" si="129"/>
        <v>47.714285714285715</v>
      </c>
      <c r="S297" s="73">
        <f t="shared" si="130"/>
        <v>47.714285714285715</v>
      </c>
      <c r="T297" s="238"/>
      <c r="U297" s="238"/>
      <c r="V297" s="1350" t="s">
        <v>2203</v>
      </c>
      <c r="W297" s="308">
        <f t="shared" si="131"/>
        <v>2</v>
      </c>
      <c r="X297" s="308">
        <f t="shared" si="132"/>
        <v>0</v>
      </c>
      <c r="Y297" s="79" t="str">
        <f t="shared" si="133"/>
        <v>CUMPLIDA</v>
      </c>
      <c r="AA297" s="546" t="s">
        <v>656</v>
      </c>
      <c r="AB297" s="846" t="str">
        <f t="shared" si="143"/>
        <v>CUMPLIDA</v>
      </c>
    </row>
    <row r="298" spans="1:28" ht="293.25" customHeight="1" thickBot="1" x14ac:dyDescent="0.25">
      <c r="A298" s="277">
        <v>47</v>
      </c>
      <c r="B298" s="503"/>
      <c r="C298" s="491" t="s">
        <v>969</v>
      </c>
      <c r="D298" s="491" t="s">
        <v>970</v>
      </c>
      <c r="E298" s="491" t="s">
        <v>971</v>
      </c>
      <c r="F298" s="116" t="s">
        <v>1528</v>
      </c>
      <c r="G298" s="116" t="s">
        <v>1528</v>
      </c>
      <c r="H298" s="116" t="s">
        <v>1529</v>
      </c>
      <c r="I298" s="116" t="s">
        <v>900</v>
      </c>
      <c r="J298" s="117">
        <v>1</v>
      </c>
      <c r="K298" s="493">
        <v>41091</v>
      </c>
      <c r="L298" s="493">
        <v>41425</v>
      </c>
      <c r="M298" s="73">
        <f t="shared" si="135"/>
        <v>47.714285714285715</v>
      </c>
      <c r="N298" s="283" t="s">
        <v>965</v>
      </c>
      <c r="O298" s="495">
        <v>1</v>
      </c>
      <c r="P298" s="498">
        <f t="shared" si="127"/>
        <v>1</v>
      </c>
      <c r="Q298" s="73">
        <f t="shared" si="128"/>
        <v>47.714285714285715</v>
      </c>
      <c r="R298" s="73">
        <f t="shared" si="129"/>
        <v>47.714285714285715</v>
      </c>
      <c r="S298" s="73">
        <f t="shared" si="130"/>
        <v>47.714285714285715</v>
      </c>
      <c r="T298" s="238"/>
      <c r="U298" s="238"/>
      <c r="V298" s="1350" t="s">
        <v>1528</v>
      </c>
      <c r="W298" s="308">
        <f t="shared" si="131"/>
        <v>2</v>
      </c>
      <c r="X298" s="308">
        <f t="shared" si="132"/>
        <v>0</v>
      </c>
      <c r="Y298" s="79" t="str">
        <f t="shared" si="133"/>
        <v>CUMPLIDA</v>
      </c>
      <c r="AA298" s="546" t="s">
        <v>656</v>
      </c>
      <c r="AB298" s="846" t="str">
        <f t="shared" si="143"/>
        <v>CUMPLIDA</v>
      </c>
    </row>
    <row r="299" spans="1:28" ht="192" thickBot="1" x14ac:dyDescent="0.25">
      <c r="A299" s="277">
        <v>48</v>
      </c>
      <c r="B299" s="503"/>
      <c r="C299" s="491" t="s">
        <v>972</v>
      </c>
      <c r="D299" s="491" t="s">
        <v>973</v>
      </c>
      <c r="E299" s="491" t="s">
        <v>974</v>
      </c>
      <c r="F299" s="116" t="s">
        <v>1530</v>
      </c>
      <c r="G299" s="116" t="s">
        <v>1531</v>
      </c>
      <c r="H299" s="116" t="s">
        <v>1200</v>
      </c>
      <c r="I299" s="116" t="s">
        <v>58</v>
      </c>
      <c r="J299" s="117">
        <v>1</v>
      </c>
      <c r="K299" s="492">
        <v>41121</v>
      </c>
      <c r="L299" s="493">
        <v>41425</v>
      </c>
      <c r="M299" s="360">
        <f t="shared" si="135"/>
        <v>43.428571428571431</v>
      </c>
      <c r="N299" s="283" t="s">
        <v>965</v>
      </c>
      <c r="O299" s="495">
        <v>1</v>
      </c>
      <c r="P299" s="498">
        <f t="shared" si="127"/>
        <v>1</v>
      </c>
      <c r="Q299" s="73">
        <f t="shared" si="128"/>
        <v>43.428571428571431</v>
      </c>
      <c r="R299" s="73">
        <f t="shared" si="129"/>
        <v>43.428571428571431</v>
      </c>
      <c r="S299" s="73">
        <f t="shared" si="130"/>
        <v>43.428571428571431</v>
      </c>
      <c r="T299" s="238"/>
      <c r="U299" s="238"/>
      <c r="V299" s="1350" t="s">
        <v>2604</v>
      </c>
      <c r="W299" s="308">
        <f t="shared" si="131"/>
        <v>2</v>
      </c>
      <c r="X299" s="308">
        <f t="shared" si="132"/>
        <v>0</v>
      </c>
      <c r="Y299" s="79" t="str">
        <f t="shared" si="133"/>
        <v>CUMPLIDA</v>
      </c>
      <c r="AA299" s="546" t="s">
        <v>656</v>
      </c>
      <c r="AB299" s="846" t="str">
        <f t="shared" si="143"/>
        <v>CUMPLIDA</v>
      </c>
    </row>
    <row r="300" spans="1:28" ht="259.5" thickBot="1" x14ac:dyDescent="0.25">
      <c r="A300" s="277">
        <v>49</v>
      </c>
      <c r="B300" s="503"/>
      <c r="C300" s="491" t="s">
        <v>975</v>
      </c>
      <c r="D300" s="491" t="s">
        <v>976</v>
      </c>
      <c r="E300" s="491" t="s">
        <v>1201</v>
      </c>
      <c r="F300" s="116" t="s">
        <v>1532</v>
      </c>
      <c r="G300" s="116" t="s">
        <v>1533</v>
      </c>
      <c r="H300" s="281" t="s">
        <v>1534</v>
      </c>
      <c r="I300" s="281" t="s">
        <v>777</v>
      </c>
      <c r="J300" s="117">
        <v>1</v>
      </c>
      <c r="K300" s="492">
        <v>41121</v>
      </c>
      <c r="L300" s="493">
        <v>41425</v>
      </c>
      <c r="M300" s="360">
        <f t="shared" si="135"/>
        <v>43.428571428571431</v>
      </c>
      <c r="N300" s="283" t="s">
        <v>831</v>
      </c>
      <c r="O300" s="495">
        <v>1</v>
      </c>
      <c r="P300" s="498">
        <f t="shared" si="127"/>
        <v>1</v>
      </c>
      <c r="Q300" s="73">
        <f t="shared" si="128"/>
        <v>43.428571428571431</v>
      </c>
      <c r="R300" s="73">
        <f t="shared" si="129"/>
        <v>43.428571428571431</v>
      </c>
      <c r="S300" s="73">
        <f t="shared" si="130"/>
        <v>43.428571428571431</v>
      </c>
      <c r="T300" s="238"/>
      <c r="U300" s="238"/>
      <c r="V300" s="1350" t="s">
        <v>2630</v>
      </c>
      <c r="W300" s="308">
        <f t="shared" si="131"/>
        <v>2</v>
      </c>
      <c r="X300" s="308">
        <f t="shared" si="132"/>
        <v>0</v>
      </c>
      <c r="Y300" s="79" t="str">
        <f t="shared" si="133"/>
        <v>CUMPLIDA</v>
      </c>
      <c r="AA300" s="546" t="s">
        <v>656</v>
      </c>
      <c r="AB300" s="846" t="str">
        <f t="shared" si="143"/>
        <v>CUMPLIDA</v>
      </c>
    </row>
    <row r="301" spans="1:28" ht="282" thickBot="1" x14ac:dyDescent="0.25">
      <c r="A301" s="277">
        <v>50</v>
      </c>
      <c r="B301" s="503"/>
      <c r="C301" s="491" t="s">
        <v>1202</v>
      </c>
      <c r="D301" s="491" t="s">
        <v>978</v>
      </c>
      <c r="E301" s="491" t="s">
        <v>979</v>
      </c>
      <c r="F301" s="116" t="s">
        <v>1532</v>
      </c>
      <c r="G301" s="116" t="s">
        <v>1535</v>
      </c>
      <c r="H301" s="281" t="s">
        <v>1534</v>
      </c>
      <c r="I301" s="281" t="s">
        <v>777</v>
      </c>
      <c r="J301" s="117">
        <v>1</v>
      </c>
      <c r="K301" s="492">
        <v>41121</v>
      </c>
      <c r="L301" s="493">
        <v>41425</v>
      </c>
      <c r="M301" s="360">
        <f t="shared" si="135"/>
        <v>43.428571428571431</v>
      </c>
      <c r="N301" s="283" t="s">
        <v>831</v>
      </c>
      <c r="O301" s="495">
        <v>1</v>
      </c>
      <c r="P301" s="498">
        <f t="shared" si="127"/>
        <v>1</v>
      </c>
      <c r="Q301" s="73">
        <f t="shared" si="128"/>
        <v>43.428571428571431</v>
      </c>
      <c r="R301" s="73">
        <f t="shared" si="129"/>
        <v>43.428571428571431</v>
      </c>
      <c r="S301" s="73">
        <f t="shared" si="130"/>
        <v>43.428571428571431</v>
      </c>
      <c r="T301" s="238"/>
      <c r="U301" s="238"/>
      <c r="V301" s="1350" t="s">
        <v>2605</v>
      </c>
      <c r="W301" s="308">
        <f t="shared" si="131"/>
        <v>2</v>
      </c>
      <c r="X301" s="308">
        <f t="shared" si="132"/>
        <v>0</v>
      </c>
      <c r="Y301" s="79" t="str">
        <f t="shared" si="133"/>
        <v>CUMPLIDA</v>
      </c>
      <c r="AA301" s="546" t="s">
        <v>656</v>
      </c>
      <c r="AB301" s="846" t="str">
        <f t="shared" si="143"/>
        <v>CUMPLIDA</v>
      </c>
    </row>
    <row r="302" spans="1:28" ht="237" customHeight="1" thickBot="1" x14ac:dyDescent="0.25">
      <c r="A302" s="277">
        <v>51</v>
      </c>
      <c r="B302" s="503"/>
      <c r="C302" s="491" t="s">
        <v>1203</v>
      </c>
      <c r="D302" s="491" t="s">
        <v>980</v>
      </c>
      <c r="E302" s="491" t="s">
        <v>981</v>
      </c>
      <c r="F302" s="499" t="s">
        <v>1536</v>
      </c>
      <c r="G302" s="499" t="s">
        <v>1537</v>
      </c>
      <c r="H302" s="499" t="s">
        <v>1538</v>
      </c>
      <c r="I302" s="499" t="s">
        <v>176</v>
      </c>
      <c r="J302" s="243">
        <v>1</v>
      </c>
      <c r="K302" s="492">
        <v>41121</v>
      </c>
      <c r="L302" s="493">
        <v>41213</v>
      </c>
      <c r="M302" s="73">
        <f t="shared" si="135"/>
        <v>13.142857142857142</v>
      </c>
      <c r="N302" s="283" t="s">
        <v>982</v>
      </c>
      <c r="O302" s="495">
        <v>1</v>
      </c>
      <c r="P302" s="498">
        <f t="shared" si="127"/>
        <v>1</v>
      </c>
      <c r="Q302" s="73">
        <f t="shared" si="128"/>
        <v>13.142857142857142</v>
      </c>
      <c r="R302" s="73">
        <f t="shared" si="129"/>
        <v>13.142857142857142</v>
      </c>
      <c r="S302" s="73">
        <f t="shared" si="130"/>
        <v>13.142857142857142</v>
      </c>
      <c r="T302" s="238"/>
      <c r="U302" s="238"/>
      <c r="V302" s="1350" t="s">
        <v>2084</v>
      </c>
      <c r="W302" s="308">
        <f t="shared" si="131"/>
        <v>2</v>
      </c>
      <c r="X302" s="308">
        <f t="shared" si="132"/>
        <v>0</v>
      </c>
      <c r="Y302" s="79" t="str">
        <f t="shared" si="133"/>
        <v>CUMPLIDA</v>
      </c>
      <c r="AA302" s="546" t="s">
        <v>656</v>
      </c>
      <c r="AB302" s="846" t="str">
        <f t="shared" si="143"/>
        <v>CUMPLIDA</v>
      </c>
    </row>
    <row r="303" spans="1:28" ht="237" thickBot="1" x14ac:dyDescent="0.25">
      <c r="A303" s="446">
        <v>52</v>
      </c>
      <c r="B303" s="506"/>
      <c r="C303" s="507" t="s">
        <v>983</v>
      </c>
      <c r="D303" s="507" t="s">
        <v>984</v>
      </c>
      <c r="E303" s="507" t="s">
        <v>985</v>
      </c>
      <c r="F303" s="146" t="s">
        <v>1539</v>
      </c>
      <c r="G303" s="146" t="s">
        <v>1540</v>
      </c>
      <c r="H303" s="530" t="s">
        <v>977</v>
      </c>
      <c r="I303" s="530" t="s">
        <v>777</v>
      </c>
      <c r="J303" s="427">
        <v>1</v>
      </c>
      <c r="K303" s="531">
        <v>41121</v>
      </c>
      <c r="L303" s="508">
        <v>41425</v>
      </c>
      <c r="M303" s="536">
        <f t="shared" si="135"/>
        <v>43.428571428571431</v>
      </c>
      <c r="N303" s="535" t="s">
        <v>831</v>
      </c>
      <c r="O303" s="509">
        <v>1</v>
      </c>
      <c r="P303" s="510">
        <f t="shared" si="127"/>
        <v>1</v>
      </c>
      <c r="Q303" s="428">
        <f t="shared" si="128"/>
        <v>43.428571428571431</v>
      </c>
      <c r="R303" s="428">
        <f t="shared" si="129"/>
        <v>43.428571428571431</v>
      </c>
      <c r="S303" s="428">
        <f t="shared" si="130"/>
        <v>43.428571428571431</v>
      </c>
      <c r="T303" s="484"/>
      <c r="U303" s="484"/>
      <c r="V303" s="1350" t="s">
        <v>2631</v>
      </c>
      <c r="W303" s="407">
        <f t="shared" si="131"/>
        <v>2</v>
      </c>
      <c r="X303" s="407">
        <f t="shared" si="132"/>
        <v>0</v>
      </c>
      <c r="Y303" s="256" t="str">
        <f t="shared" si="133"/>
        <v>CUMPLIDA</v>
      </c>
      <c r="AA303" s="546" t="s">
        <v>656</v>
      </c>
      <c r="AB303" s="846" t="str">
        <f t="shared" si="143"/>
        <v>CUMPLIDA</v>
      </c>
    </row>
    <row r="304" spans="1:28" ht="248.25" thickBot="1" x14ac:dyDescent="0.25">
      <c r="A304" s="1120">
        <v>53</v>
      </c>
      <c r="B304" s="1220"/>
      <c r="C304" s="1144" t="s">
        <v>986</v>
      </c>
      <c r="D304" s="1144" t="s">
        <v>987</v>
      </c>
      <c r="E304" s="1144" t="s">
        <v>981</v>
      </c>
      <c r="F304" s="1101" t="s">
        <v>1541</v>
      </c>
      <c r="G304" s="1101" t="s">
        <v>1542</v>
      </c>
      <c r="H304" s="577" t="s">
        <v>1543</v>
      </c>
      <c r="I304" s="448" t="s">
        <v>386</v>
      </c>
      <c r="J304" s="451">
        <v>1</v>
      </c>
      <c r="K304" s="514">
        <v>41061</v>
      </c>
      <c r="L304" s="514">
        <v>41424</v>
      </c>
      <c r="M304" s="537">
        <f t="shared" si="135"/>
        <v>51.857142857142854</v>
      </c>
      <c r="N304" s="515" t="s">
        <v>831</v>
      </c>
      <c r="O304" s="121">
        <v>1</v>
      </c>
      <c r="P304" s="516">
        <f t="shared" si="127"/>
        <v>1</v>
      </c>
      <c r="Q304" s="50">
        <f t="shared" si="128"/>
        <v>51.857142857142854</v>
      </c>
      <c r="R304" s="50">
        <f t="shared" si="129"/>
        <v>51.857142857142854</v>
      </c>
      <c r="S304" s="50">
        <f t="shared" si="130"/>
        <v>51.857142857142854</v>
      </c>
      <c r="T304" s="517"/>
      <c r="U304" s="517"/>
      <c r="V304" s="1352" t="s">
        <v>2606</v>
      </c>
      <c r="W304" s="370">
        <f t="shared" si="131"/>
        <v>2</v>
      </c>
      <c r="X304" s="370">
        <f t="shared" si="132"/>
        <v>0</v>
      </c>
      <c r="Y304" s="380" t="str">
        <f t="shared" si="133"/>
        <v>CUMPLIDA</v>
      </c>
      <c r="AA304" s="546" t="s">
        <v>656</v>
      </c>
      <c r="AB304" s="1033" t="str">
        <f>IF(Y304&amp;Y305="CUMPLIDA","CUMPLIDA",IF(OR(Y304="VENCIDA",Y305="VENCIDA"),"VENCIDA",IF(W304+W305=4,"CUMPLIDA","EN TERMINO")))</f>
        <v>CUMPLIDA</v>
      </c>
    </row>
    <row r="305" spans="1:28" ht="248.25" thickBot="1" x14ac:dyDescent="0.25">
      <c r="A305" s="1121"/>
      <c r="B305" s="1147"/>
      <c r="C305" s="1145"/>
      <c r="D305" s="1145"/>
      <c r="E305" s="1145"/>
      <c r="F305" s="1221"/>
      <c r="G305" s="1221"/>
      <c r="H305" s="518" t="s">
        <v>977</v>
      </c>
      <c r="I305" s="518" t="s">
        <v>777</v>
      </c>
      <c r="J305" s="450">
        <v>1</v>
      </c>
      <c r="K305" s="520">
        <v>41121</v>
      </c>
      <c r="L305" s="521">
        <v>41425</v>
      </c>
      <c r="M305" s="538">
        <f t="shared" si="135"/>
        <v>43.428571428571431</v>
      </c>
      <c r="N305" s="522" t="s">
        <v>831</v>
      </c>
      <c r="O305" s="124">
        <v>1</v>
      </c>
      <c r="P305" s="523">
        <f t="shared" si="127"/>
        <v>1</v>
      </c>
      <c r="Q305" s="444">
        <f t="shared" si="128"/>
        <v>43.428571428571431</v>
      </c>
      <c r="R305" s="444">
        <f t="shared" si="129"/>
        <v>43.428571428571431</v>
      </c>
      <c r="S305" s="444">
        <f t="shared" si="130"/>
        <v>43.428571428571431</v>
      </c>
      <c r="T305" s="524"/>
      <c r="U305" s="524"/>
      <c r="V305" s="1354" t="s">
        <v>2632</v>
      </c>
      <c r="W305" s="365">
        <f t="shared" si="131"/>
        <v>2</v>
      </c>
      <c r="X305" s="365">
        <f t="shared" si="132"/>
        <v>0</v>
      </c>
      <c r="Y305" s="382" t="str">
        <f t="shared" si="133"/>
        <v>CUMPLIDA</v>
      </c>
      <c r="AA305" s="546" t="s">
        <v>656</v>
      </c>
      <c r="AB305" s="1034"/>
    </row>
    <row r="306" spans="1:28" ht="409.6" thickBot="1" x14ac:dyDescent="0.25">
      <c r="A306" s="277">
        <v>54</v>
      </c>
      <c r="B306" s="503"/>
      <c r="C306" s="491" t="s">
        <v>988</v>
      </c>
      <c r="D306" s="491" t="s">
        <v>1204</v>
      </c>
      <c r="E306" s="491" t="s">
        <v>989</v>
      </c>
      <c r="F306" s="141" t="s">
        <v>990</v>
      </c>
      <c r="G306" s="141" t="s">
        <v>991</v>
      </c>
      <c r="H306" s="281" t="s">
        <v>977</v>
      </c>
      <c r="I306" s="281" t="s">
        <v>777</v>
      </c>
      <c r="J306" s="117">
        <v>1</v>
      </c>
      <c r="K306" s="492">
        <v>41121</v>
      </c>
      <c r="L306" s="493">
        <v>41425</v>
      </c>
      <c r="M306" s="360">
        <f t="shared" si="135"/>
        <v>43.428571428571431</v>
      </c>
      <c r="N306" s="283" t="s">
        <v>831</v>
      </c>
      <c r="O306" s="495">
        <v>1</v>
      </c>
      <c r="P306" s="498">
        <f t="shared" si="127"/>
        <v>1</v>
      </c>
      <c r="Q306" s="73">
        <f t="shared" si="128"/>
        <v>43.428571428571431</v>
      </c>
      <c r="R306" s="73">
        <f t="shared" si="129"/>
        <v>43.428571428571431</v>
      </c>
      <c r="S306" s="73">
        <f t="shared" si="130"/>
        <v>43.428571428571431</v>
      </c>
      <c r="T306" s="238"/>
      <c r="U306" s="238"/>
      <c r="V306" s="1350" t="s">
        <v>2631</v>
      </c>
      <c r="W306" s="308">
        <f t="shared" si="131"/>
        <v>2</v>
      </c>
      <c r="X306" s="308">
        <f t="shared" si="132"/>
        <v>0</v>
      </c>
      <c r="Y306" s="79" t="str">
        <f t="shared" si="133"/>
        <v>CUMPLIDA</v>
      </c>
      <c r="AA306" s="546" t="s">
        <v>656</v>
      </c>
      <c r="AB306" s="846" t="str">
        <f t="shared" ref="AB306:AB309" si="144">IF(Y306="CUMPLIDA","CUMPLIDA",IF(Y306="EN TERMINO","EN TERMINO","VENCIDA"))</f>
        <v>CUMPLIDA</v>
      </c>
    </row>
    <row r="307" spans="1:28" ht="124.5" thickBot="1" x14ac:dyDescent="0.25">
      <c r="A307" s="277">
        <v>55</v>
      </c>
      <c r="B307" s="503"/>
      <c r="C307" s="491" t="s">
        <v>992</v>
      </c>
      <c r="D307" s="491" t="s">
        <v>993</v>
      </c>
      <c r="E307" s="491" t="s">
        <v>994</v>
      </c>
      <c r="F307" s="499" t="s">
        <v>1544</v>
      </c>
      <c r="G307" s="539" t="s">
        <v>1545</v>
      </c>
      <c r="H307" s="116" t="s">
        <v>1546</v>
      </c>
      <c r="I307" s="116" t="s">
        <v>643</v>
      </c>
      <c r="J307" s="117">
        <v>1</v>
      </c>
      <c r="K307" s="492">
        <v>41121</v>
      </c>
      <c r="L307" s="493">
        <v>41425</v>
      </c>
      <c r="M307" s="76">
        <f t="shared" si="135"/>
        <v>43.428571428571431</v>
      </c>
      <c r="N307" s="283" t="s">
        <v>995</v>
      </c>
      <c r="O307" s="495">
        <v>1</v>
      </c>
      <c r="P307" s="498">
        <f t="shared" ref="P307:P314" si="145">IF(O307/J307&gt;1,1,+O307/J307)</f>
        <v>1</v>
      </c>
      <c r="Q307" s="73">
        <f t="shared" ref="Q307:Q314" si="146">+M307*P307</f>
        <v>43.428571428571431</v>
      </c>
      <c r="R307" s="73">
        <f t="shared" ref="R307:R314" si="147">IF(L307&lt;=$T$8,Q307,0)</f>
        <v>43.428571428571431</v>
      </c>
      <c r="S307" s="73">
        <f t="shared" ref="S307:S314" si="148">IF($T$8&gt;=L307,M307,0)</f>
        <v>43.428571428571431</v>
      </c>
      <c r="T307" s="238"/>
      <c r="U307" s="238"/>
      <c r="V307" s="1350" t="s">
        <v>2607</v>
      </c>
      <c r="W307" s="308">
        <f t="shared" ref="W307:W314" si="149">IF(P307=100%,2,0)</f>
        <v>2</v>
      </c>
      <c r="X307" s="308">
        <f t="shared" ref="X307:X314" si="150">IF(L307&lt;$Z$3,0,1)</f>
        <v>0</v>
      </c>
      <c r="Y307" s="79" t="str">
        <f t="shared" ref="Y307:Y314" si="151">IF(W307+X307&gt;1,"CUMPLIDA",IF(X307=1,"EN TERMINO","VENCIDA"))</f>
        <v>CUMPLIDA</v>
      </c>
      <c r="AA307" s="546" t="s">
        <v>656</v>
      </c>
      <c r="AB307" s="846" t="str">
        <f t="shared" si="144"/>
        <v>CUMPLIDA</v>
      </c>
    </row>
    <row r="308" spans="1:28" ht="268.5" thickBot="1" x14ac:dyDescent="0.25">
      <c r="A308" s="277">
        <v>56</v>
      </c>
      <c r="B308" s="503"/>
      <c r="C308" s="491" t="s">
        <v>996</v>
      </c>
      <c r="D308" s="491" t="s">
        <v>997</v>
      </c>
      <c r="E308" s="491" t="s">
        <v>998</v>
      </c>
      <c r="F308" s="499" t="s">
        <v>1547</v>
      </c>
      <c r="G308" s="499" t="s">
        <v>1548</v>
      </c>
      <c r="H308" s="281" t="s">
        <v>1205</v>
      </c>
      <c r="I308" s="281" t="s">
        <v>777</v>
      </c>
      <c r="J308" s="117">
        <v>1</v>
      </c>
      <c r="K308" s="492">
        <v>41121</v>
      </c>
      <c r="L308" s="493">
        <v>41425</v>
      </c>
      <c r="M308" s="118">
        <f t="shared" si="135"/>
        <v>43.428571428571431</v>
      </c>
      <c r="N308" s="283" t="s">
        <v>831</v>
      </c>
      <c r="O308" s="540">
        <v>1</v>
      </c>
      <c r="P308" s="498">
        <f t="shared" si="145"/>
        <v>1</v>
      </c>
      <c r="Q308" s="73">
        <f t="shared" si="146"/>
        <v>43.428571428571431</v>
      </c>
      <c r="R308" s="73">
        <f t="shared" si="147"/>
        <v>43.428571428571431</v>
      </c>
      <c r="S308" s="73">
        <f t="shared" si="148"/>
        <v>43.428571428571431</v>
      </c>
      <c r="T308" s="238"/>
      <c r="U308" s="238"/>
      <c r="V308" s="1350" t="s">
        <v>2633</v>
      </c>
      <c r="W308" s="308">
        <f t="shared" si="149"/>
        <v>2</v>
      </c>
      <c r="X308" s="308">
        <f t="shared" si="150"/>
        <v>0</v>
      </c>
      <c r="Y308" s="79" t="str">
        <f t="shared" si="151"/>
        <v>CUMPLIDA</v>
      </c>
      <c r="AA308" s="546" t="s">
        <v>656</v>
      </c>
      <c r="AB308" s="846" t="str">
        <f t="shared" si="144"/>
        <v>CUMPLIDA</v>
      </c>
    </row>
    <row r="309" spans="1:28" ht="141" customHeight="1" thickBot="1" x14ac:dyDescent="0.25">
      <c r="A309" s="277">
        <v>57</v>
      </c>
      <c r="B309" s="503"/>
      <c r="C309" s="491" t="s">
        <v>999</v>
      </c>
      <c r="D309" s="491" t="s">
        <v>1000</v>
      </c>
      <c r="E309" s="491" t="s">
        <v>1206</v>
      </c>
      <c r="F309" s="116" t="s">
        <v>1549</v>
      </c>
      <c r="G309" s="499" t="s">
        <v>1550</v>
      </c>
      <c r="H309" s="116" t="s">
        <v>1551</v>
      </c>
      <c r="I309" s="499" t="s">
        <v>92</v>
      </c>
      <c r="J309" s="243">
        <v>1</v>
      </c>
      <c r="K309" s="492">
        <v>41121</v>
      </c>
      <c r="L309" s="493">
        <v>41213</v>
      </c>
      <c r="M309" s="73">
        <f>(+L309-K309)/7</f>
        <v>13.142857142857142</v>
      </c>
      <c r="N309" s="283" t="s">
        <v>982</v>
      </c>
      <c r="O309" s="540">
        <v>1</v>
      </c>
      <c r="P309" s="498">
        <f t="shared" si="145"/>
        <v>1</v>
      </c>
      <c r="Q309" s="73">
        <f t="shared" si="146"/>
        <v>13.142857142857142</v>
      </c>
      <c r="R309" s="73">
        <f t="shared" si="147"/>
        <v>13.142857142857142</v>
      </c>
      <c r="S309" s="73">
        <f t="shared" si="148"/>
        <v>13.142857142857142</v>
      </c>
      <c r="T309" s="238"/>
      <c r="U309" s="238"/>
      <c r="V309" s="1350" t="s">
        <v>2085</v>
      </c>
      <c r="W309" s="308">
        <f t="shared" si="149"/>
        <v>2</v>
      </c>
      <c r="X309" s="308">
        <f t="shared" si="150"/>
        <v>0</v>
      </c>
      <c r="Y309" s="79" t="str">
        <f t="shared" si="151"/>
        <v>CUMPLIDA</v>
      </c>
      <c r="AA309" s="546" t="s">
        <v>656</v>
      </c>
      <c r="AB309" s="846" t="str">
        <f t="shared" si="144"/>
        <v>CUMPLIDA</v>
      </c>
    </row>
    <row r="310" spans="1:28" ht="115.5" customHeight="1" thickBot="1" x14ac:dyDescent="0.25">
      <c r="A310" s="1229">
        <v>58</v>
      </c>
      <c r="B310" s="1146"/>
      <c r="C310" s="1148" t="s">
        <v>1001</v>
      </c>
      <c r="D310" s="1148" t="s">
        <v>1002</v>
      </c>
      <c r="E310" s="1148" t="s">
        <v>1003</v>
      </c>
      <c r="F310" s="1251" t="s">
        <v>1552</v>
      </c>
      <c r="G310" s="1251" t="s">
        <v>1553</v>
      </c>
      <c r="H310" s="815" t="s">
        <v>1554</v>
      </c>
      <c r="I310" s="815" t="s">
        <v>1004</v>
      </c>
      <c r="J310" s="816">
        <v>1</v>
      </c>
      <c r="K310" s="804">
        <v>41121</v>
      </c>
      <c r="L310" s="805">
        <v>41305</v>
      </c>
      <c r="M310" s="817">
        <f t="shared" ref="M310" si="152">(+L310-K310)/7</f>
        <v>26.285714285714285</v>
      </c>
      <c r="N310" s="807" t="s">
        <v>1005</v>
      </c>
      <c r="O310" s="818">
        <v>1</v>
      </c>
      <c r="P310" s="809">
        <f t="shared" si="145"/>
        <v>1</v>
      </c>
      <c r="Q310" s="806">
        <f t="shared" si="146"/>
        <v>26.285714285714285</v>
      </c>
      <c r="R310" s="806">
        <f t="shared" si="147"/>
        <v>26.285714285714285</v>
      </c>
      <c r="S310" s="806">
        <f t="shared" si="148"/>
        <v>26.285714285714285</v>
      </c>
      <c r="T310" s="810"/>
      <c r="U310" s="810"/>
      <c r="V310" s="1355" t="s">
        <v>2608</v>
      </c>
      <c r="W310" s="811">
        <f t="shared" si="149"/>
        <v>2</v>
      </c>
      <c r="X310" s="811">
        <f t="shared" si="150"/>
        <v>0</v>
      </c>
      <c r="Y310" s="639" t="str">
        <f t="shared" si="151"/>
        <v>CUMPLIDA</v>
      </c>
      <c r="AA310" s="546" t="s">
        <v>656</v>
      </c>
      <c r="AB310" s="1033" t="str">
        <f>IF(Y310&amp;Y311="CUMPLIDA","CUMPLIDA",IF(OR(Y310="VENCIDA",Y311="VENCIDA"),"VENCIDA",IF(W310+W311=4,"CUMPLIDA","EN TERMINO")))</f>
        <v>CUMPLIDA</v>
      </c>
    </row>
    <row r="311" spans="1:28" ht="357.75" customHeight="1" thickBot="1" x14ac:dyDescent="0.25">
      <c r="A311" s="1121"/>
      <c r="B311" s="1147"/>
      <c r="C311" s="1145"/>
      <c r="D311" s="1145"/>
      <c r="E311" s="1145"/>
      <c r="F311" s="1221"/>
      <c r="G311" s="1221"/>
      <c r="H311" s="579" t="s">
        <v>1555</v>
      </c>
      <c r="I311" s="449" t="s">
        <v>92</v>
      </c>
      <c r="J311" s="452">
        <v>1</v>
      </c>
      <c r="K311" s="521">
        <v>41122</v>
      </c>
      <c r="L311" s="521">
        <v>41425</v>
      </c>
      <c r="M311" s="444">
        <f>(+L311-K311)/7</f>
        <v>43.285714285714285</v>
      </c>
      <c r="N311" s="522" t="s">
        <v>982</v>
      </c>
      <c r="O311" s="541">
        <v>1</v>
      </c>
      <c r="P311" s="523">
        <f t="shared" si="145"/>
        <v>1</v>
      </c>
      <c r="Q311" s="444">
        <f t="shared" si="146"/>
        <v>43.285714285714285</v>
      </c>
      <c r="R311" s="444">
        <f t="shared" si="147"/>
        <v>43.285714285714285</v>
      </c>
      <c r="S311" s="444">
        <f t="shared" si="148"/>
        <v>43.285714285714285</v>
      </c>
      <c r="T311" s="524"/>
      <c r="U311" s="524"/>
      <c r="V311" s="1356" t="s">
        <v>2634</v>
      </c>
      <c r="W311" s="365">
        <f t="shared" si="149"/>
        <v>2</v>
      </c>
      <c r="X311" s="365">
        <f t="shared" si="150"/>
        <v>0</v>
      </c>
      <c r="Y311" s="382" t="str">
        <f t="shared" si="151"/>
        <v>CUMPLIDA</v>
      </c>
      <c r="AA311" s="546" t="s">
        <v>656</v>
      </c>
      <c r="AB311" s="1034"/>
    </row>
    <row r="312" spans="1:28" ht="90.75" thickBot="1" x14ac:dyDescent="0.25">
      <c r="A312" s="277">
        <v>59</v>
      </c>
      <c r="B312" s="503"/>
      <c r="C312" s="491" t="s">
        <v>1006</v>
      </c>
      <c r="D312" s="491" t="s">
        <v>1007</v>
      </c>
      <c r="E312" s="491" t="s">
        <v>1008</v>
      </c>
      <c r="F312" s="499" t="s">
        <v>1556</v>
      </c>
      <c r="G312" s="86" t="s">
        <v>1557</v>
      </c>
      <c r="H312" s="86" t="s">
        <v>1558</v>
      </c>
      <c r="I312" s="499" t="s">
        <v>92</v>
      </c>
      <c r="J312" s="243">
        <v>1</v>
      </c>
      <c r="K312" s="492">
        <v>41121</v>
      </c>
      <c r="L312" s="493">
        <v>41213</v>
      </c>
      <c r="M312" s="73">
        <f>(+L312-K312)/7</f>
        <v>13.142857142857142</v>
      </c>
      <c r="N312" s="283" t="s">
        <v>1009</v>
      </c>
      <c r="O312" s="540">
        <v>1</v>
      </c>
      <c r="P312" s="498">
        <f t="shared" si="145"/>
        <v>1</v>
      </c>
      <c r="Q312" s="73">
        <f t="shared" si="146"/>
        <v>13.142857142857142</v>
      </c>
      <c r="R312" s="73">
        <f t="shared" si="147"/>
        <v>13.142857142857142</v>
      </c>
      <c r="S312" s="73">
        <f t="shared" si="148"/>
        <v>13.142857142857142</v>
      </c>
      <c r="T312" s="238"/>
      <c r="U312" s="238"/>
      <c r="V312" s="1350" t="s">
        <v>2204</v>
      </c>
      <c r="W312" s="308">
        <f t="shared" si="149"/>
        <v>2</v>
      </c>
      <c r="X312" s="308">
        <f t="shared" si="150"/>
        <v>0</v>
      </c>
      <c r="Y312" s="79" t="str">
        <f t="shared" si="151"/>
        <v>CUMPLIDA</v>
      </c>
      <c r="AA312" s="546" t="s">
        <v>656</v>
      </c>
      <c r="AB312" s="846" t="str">
        <f t="shared" ref="AB312:AB314" si="153">IF(Y312="CUMPLIDA","CUMPLIDA",IF(Y312="EN TERMINO","EN TERMINO","VENCIDA"))</f>
        <v>CUMPLIDA</v>
      </c>
    </row>
    <row r="313" spans="1:28" ht="128.25" customHeight="1" thickBot="1" x14ac:dyDescent="0.25">
      <c r="A313" s="277">
        <v>60</v>
      </c>
      <c r="B313" s="503"/>
      <c r="C313" s="491" t="s">
        <v>1010</v>
      </c>
      <c r="D313" s="491" t="s">
        <v>1011</v>
      </c>
      <c r="E313" s="491" t="s">
        <v>989</v>
      </c>
      <c r="F313" s="244" t="s">
        <v>1012</v>
      </c>
      <c r="G313" s="244" t="s">
        <v>1013</v>
      </c>
      <c r="H313" s="244" t="s">
        <v>1014</v>
      </c>
      <c r="I313" s="244" t="s">
        <v>1015</v>
      </c>
      <c r="J313" s="181">
        <v>1</v>
      </c>
      <c r="K313" s="492">
        <v>41121</v>
      </c>
      <c r="L313" s="496">
        <v>41274</v>
      </c>
      <c r="M313" s="73">
        <f t="shared" ref="M313" si="154">(+L313-K313)/7</f>
        <v>21.857142857142858</v>
      </c>
      <c r="N313" s="126" t="s">
        <v>1016</v>
      </c>
      <c r="O313" s="540">
        <v>1</v>
      </c>
      <c r="P313" s="498">
        <f t="shared" si="145"/>
        <v>1</v>
      </c>
      <c r="Q313" s="73">
        <f t="shared" si="146"/>
        <v>21.857142857142858</v>
      </c>
      <c r="R313" s="73">
        <f t="shared" si="147"/>
        <v>21.857142857142858</v>
      </c>
      <c r="S313" s="73">
        <f t="shared" si="148"/>
        <v>21.857142857142858</v>
      </c>
      <c r="T313" s="238"/>
      <c r="U313" s="238"/>
      <c r="V313" s="1350" t="s">
        <v>2126</v>
      </c>
      <c r="W313" s="308">
        <f t="shared" si="149"/>
        <v>2</v>
      </c>
      <c r="X313" s="308">
        <f t="shared" si="150"/>
        <v>0</v>
      </c>
      <c r="Y313" s="79" t="str">
        <f t="shared" si="151"/>
        <v>CUMPLIDA</v>
      </c>
      <c r="AA313" s="546" t="s">
        <v>656</v>
      </c>
      <c r="AB313" s="846" t="str">
        <f t="shared" si="153"/>
        <v>CUMPLIDA</v>
      </c>
    </row>
    <row r="314" spans="1:28" ht="225.75" thickBot="1" x14ac:dyDescent="0.25">
      <c r="A314" s="277">
        <v>61</v>
      </c>
      <c r="B314" s="503"/>
      <c r="C314" s="491" t="s">
        <v>1017</v>
      </c>
      <c r="D314" s="491" t="s">
        <v>1207</v>
      </c>
      <c r="E314" s="491" t="s">
        <v>1018</v>
      </c>
      <c r="F314" s="141" t="s">
        <v>1208</v>
      </c>
      <c r="G314" s="141" t="s">
        <v>1019</v>
      </c>
      <c r="H314" s="281" t="s">
        <v>1020</v>
      </c>
      <c r="I314" s="281" t="s">
        <v>777</v>
      </c>
      <c r="J314" s="434">
        <v>1</v>
      </c>
      <c r="K314" s="492">
        <v>41121</v>
      </c>
      <c r="L314" s="493">
        <v>41243</v>
      </c>
      <c r="M314" s="73">
        <f>(+L314-K314)/7</f>
        <v>17.428571428571427</v>
      </c>
      <c r="N314" s="283" t="s">
        <v>1209</v>
      </c>
      <c r="O314" s="540">
        <v>1</v>
      </c>
      <c r="P314" s="498">
        <f t="shared" si="145"/>
        <v>1</v>
      </c>
      <c r="Q314" s="73">
        <f t="shared" si="146"/>
        <v>17.428571428571427</v>
      </c>
      <c r="R314" s="73">
        <f t="shared" si="147"/>
        <v>17.428571428571427</v>
      </c>
      <c r="S314" s="73">
        <f t="shared" si="148"/>
        <v>17.428571428571427</v>
      </c>
      <c r="T314" s="238"/>
      <c r="U314" s="238"/>
      <c r="V314" s="1350" t="s">
        <v>2205</v>
      </c>
      <c r="W314" s="308">
        <f t="shared" si="149"/>
        <v>2</v>
      </c>
      <c r="X314" s="308">
        <f t="shared" si="150"/>
        <v>0</v>
      </c>
      <c r="Y314" s="79" t="str">
        <f t="shared" si="151"/>
        <v>CUMPLIDA</v>
      </c>
      <c r="AA314" s="546" t="s">
        <v>656</v>
      </c>
      <c r="AB314" s="846" t="str">
        <f t="shared" si="153"/>
        <v>CUMPLIDA</v>
      </c>
    </row>
    <row r="315" spans="1:28" s="724" customFormat="1" ht="21.75" customHeight="1" thickBot="1" x14ac:dyDescent="0.3">
      <c r="A315" s="849" t="s">
        <v>1968</v>
      </c>
      <c r="B315" s="819"/>
      <c r="C315" s="845"/>
      <c r="D315" s="819"/>
      <c r="E315" s="819"/>
      <c r="F315" s="819"/>
      <c r="G315" s="819"/>
      <c r="H315" s="819"/>
      <c r="I315" s="819"/>
      <c r="J315" s="819"/>
      <c r="K315" s="819"/>
      <c r="L315" s="819"/>
      <c r="M315" s="819"/>
      <c r="N315" s="819"/>
      <c r="O315" s="819"/>
      <c r="P315" s="819"/>
      <c r="Q315" s="819"/>
      <c r="R315" s="819"/>
      <c r="S315" s="819"/>
      <c r="T315" s="819"/>
      <c r="U315" s="819"/>
      <c r="V315" s="1357"/>
      <c r="Y315" s="725"/>
      <c r="AA315" s="726"/>
    </row>
    <row r="316" spans="1:28" s="373" customFormat="1" ht="321.75" customHeight="1" thickBot="1" x14ac:dyDescent="0.3">
      <c r="A316" s="383">
        <v>1</v>
      </c>
      <c r="B316" s="384"/>
      <c r="C316" s="385" t="s">
        <v>1969</v>
      </c>
      <c r="D316" s="386" t="s">
        <v>1970</v>
      </c>
      <c r="E316" s="386" t="s">
        <v>1971</v>
      </c>
      <c r="F316" s="387" t="s">
        <v>1972</v>
      </c>
      <c r="G316" s="388" t="s">
        <v>1973</v>
      </c>
      <c r="H316" s="388" t="s">
        <v>1974</v>
      </c>
      <c r="I316" s="388" t="s">
        <v>1974</v>
      </c>
      <c r="J316" s="389">
        <v>1</v>
      </c>
      <c r="K316" s="390">
        <v>41244</v>
      </c>
      <c r="L316" s="390">
        <v>41455</v>
      </c>
      <c r="M316" s="207">
        <f>(L316-K316)/7</f>
        <v>30.142857142857142</v>
      </c>
      <c r="N316" s="126" t="s">
        <v>672</v>
      </c>
      <c r="O316" s="128">
        <v>1</v>
      </c>
      <c r="P316" s="210">
        <f>IF(O316/J316&gt;1,1,+O316/J316)</f>
        <v>1</v>
      </c>
      <c r="Q316" s="211">
        <f>+M316*P316</f>
        <v>30.142857142857142</v>
      </c>
      <c r="R316" s="211">
        <f>IF(L316&lt;=$T$8,Q316,0)</f>
        <v>30.142857142857142</v>
      </c>
      <c r="S316" s="211">
        <f>IF($T$8&gt;=L316,M316,0)</f>
        <v>30.142857142857142</v>
      </c>
      <c r="T316" s="286"/>
      <c r="U316" s="286"/>
      <c r="V316" s="1307" t="s">
        <v>2637</v>
      </c>
      <c r="W316" s="308">
        <f t="shared" ref="W316" si="155">IF(P316=100%,2,0)</f>
        <v>2</v>
      </c>
      <c r="X316" s="308">
        <f t="shared" ref="X316" si="156">IF(L316&lt;$Z$3,0,1)</f>
        <v>0</v>
      </c>
      <c r="Y316" s="79" t="str">
        <f>IF(W316+X316&gt;1,"CUMPLIDA",IF(X316=1,"EN TERMINO","VENCIDA"))</f>
        <v>CUMPLIDA</v>
      </c>
      <c r="AA316" s="716" t="s">
        <v>655</v>
      </c>
      <c r="AB316" s="846" t="str">
        <f t="shared" ref="AB316:AB321" si="157">IF(Y316="CUMPLIDA","CUMPLIDA",IF(Y316="EN TERMINO","EN TERMINO","VENCIDA"))</f>
        <v>CUMPLIDA</v>
      </c>
    </row>
    <row r="317" spans="1:28" s="373" customFormat="1" ht="279" customHeight="1" thickBot="1" x14ac:dyDescent="0.3">
      <c r="A317" s="742">
        <v>2</v>
      </c>
      <c r="B317" s="743"/>
      <c r="C317" s="820" t="s">
        <v>1975</v>
      </c>
      <c r="D317" s="744" t="s">
        <v>1976</v>
      </c>
      <c r="E317" s="744" t="s">
        <v>1977</v>
      </c>
      <c r="F317" s="821" t="s">
        <v>2212</v>
      </c>
      <c r="G317" s="822" t="s">
        <v>1978</v>
      </c>
      <c r="H317" s="823" t="s">
        <v>1979</v>
      </c>
      <c r="I317" s="824" t="s">
        <v>1980</v>
      </c>
      <c r="J317" s="824">
        <v>2</v>
      </c>
      <c r="K317" s="825">
        <v>41275</v>
      </c>
      <c r="L317" s="825">
        <v>41485</v>
      </c>
      <c r="M317" s="776">
        <f>(L317-K317)/7</f>
        <v>30</v>
      </c>
      <c r="N317" s="826" t="s">
        <v>672</v>
      </c>
      <c r="O317" s="827">
        <v>1</v>
      </c>
      <c r="P317" s="779">
        <f t="shared" ref="P317:P336" si="158">IF(O317/J317&gt;1,1,+O317/J317)</f>
        <v>0.5</v>
      </c>
      <c r="Q317" s="780">
        <f t="shared" ref="Q317:Q336" si="159">+M317*P317</f>
        <v>15</v>
      </c>
      <c r="R317" s="780">
        <f t="shared" ref="R317:R336" si="160">IF(L317&lt;=$T$8,Q317,0)</f>
        <v>0</v>
      </c>
      <c r="S317" s="780">
        <f t="shared" ref="S317:S336" si="161">IF($T$8&gt;=L317,M317,0)</f>
        <v>0</v>
      </c>
      <c r="T317" s="828"/>
      <c r="U317" s="828"/>
      <c r="V317" s="1358" t="s">
        <v>2638</v>
      </c>
      <c r="W317" s="829">
        <f t="shared" ref="W317:W336" si="162">IF(P317=100%,2,0)</f>
        <v>0</v>
      </c>
      <c r="X317" s="829">
        <f t="shared" ref="X317:X336" si="163">IF(L317&lt;$Z$3,0,1)</f>
        <v>0</v>
      </c>
      <c r="Y317" s="782" t="str">
        <f t="shared" ref="Y317:Y336" si="164">IF(W317+X317&gt;1,"CUMPLIDA",IF(X317=1,"EN TERMINO","VENCIDA"))</f>
        <v>VENCIDA</v>
      </c>
      <c r="AA317" s="716" t="s">
        <v>655</v>
      </c>
      <c r="AB317" s="846" t="str">
        <f t="shared" si="157"/>
        <v>VENCIDA</v>
      </c>
    </row>
    <row r="318" spans="1:28" s="373" customFormat="1" ht="409.5" customHeight="1" thickBot="1" x14ac:dyDescent="0.3">
      <c r="A318" s="383">
        <v>3</v>
      </c>
      <c r="B318" s="384"/>
      <c r="C318" s="831" t="s">
        <v>1981</v>
      </c>
      <c r="D318" s="386" t="s">
        <v>1982</v>
      </c>
      <c r="E318" s="386" t="s">
        <v>1983</v>
      </c>
      <c r="F318" s="832" t="s">
        <v>1984</v>
      </c>
      <c r="G318" s="389" t="s">
        <v>1985</v>
      </c>
      <c r="H318" s="389" t="s">
        <v>1986</v>
      </c>
      <c r="I318" s="389" t="s">
        <v>249</v>
      </c>
      <c r="J318" s="389">
        <v>1</v>
      </c>
      <c r="K318" s="390">
        <v>41244</v>
      </c>
      <c r="L318" s="390">
        <v>41455</v>
      </c>
      <c r="M318" s="207">
        <f>(L318-K318)/7</f>
        <v>30.142857142857142</v>
      </c>
      <c r="N318" s="126" t="s">
        <v>672</v>
      </c>
      <c r="O318" s="128">
        <v>1</v>
      </c>
      <c r="P318" s="210">
        <f t="shared" si="158"/>
        <v>1</v>
      </c>
      <c r="Q318" s="211">
        <f t="shared" si="159"/>
        <v>30.142857142857142</v>
      </c>
      <c r="R318" s="211">
        <f t="shared" si="160"/>
        <v>30.142857142857142</v>
      </c>
      <c r="S318" s="211">
        <f t="shared" si="161"/>
        <v>30.142857142857142</v>
      </c>
      <c r="T318" s="286"/>
      <c r="U318" s="286"/>
      <c r="V318" s="1358" t="s">
        <v>2639</v>
      </c>
      <c r="W318" s="308">
        <f t="shared" si="162"/>
        <v>2</v>
      </c>
      <c r="X318" s="308">
        <f t="shared" si="163"/>
        <v>0</v>
      </c>
      <c r="Y318" s="79" t="str">
        <f t="shared" si="164"/>
        <v>CUMPLIDA</v>
      </c>
      <c r="AA318" s="716" t="s">
        <v>655</v>
      </c>
      <c r="AB318" s="846" t="str">
        <f t="shared" si="157"/>
        <v>CUMPLIDA</v>
      </c>
    </row>
    <row r="319" spans="1:28" s="373" customFormat="1" ht="351.75" customHeight="1" thickBot="1" x14ac:dyDescent="0.3">
      <c r="A319" s="742">
        <v>4</v>
      </c>
      <c r="B319" s="743"/>
      <c r="C319" s="820" t="s">
        <v>1987</v>
      </c>
      <c r="D319" s="744" t="s">
        <v>1988</v>
      </c>
      <c r="E319" s="830" t="s">
        <v>1989</v>
      </c>
      <c r="F319" s="822" t="s">
        <v>1990</v>
      </c>
      <c r="G319" s="823" t="s">
        <v>1991</v>
      </c>
      <c r="H319" s="823" t="s">
        <v>1986</v>
      </c>
      <c r="I319" s="824" t="s">
        <v>1992</v>
      </c>
      <c r="J319" s="824">
        <v>1</v>
      </c>
      <c r="K319" s="825">
        <v>41244</v>
      </c>
      <c r="L319" s="825">
        <v>41455</v>
      </c>
      <c r="M319" s="776">
        <f t="shared" ref="M319:M336" si="165">(L319-K319)/7</f>
        <v>30.142857142857142</v>
      </c>
      <c r="N319" s="826" t="s">
        <v>672</v>
      </c>
      <c r="O319" s="827">
        <v>1</v>
      </c>
      <c r="P319" s="779">
        <f t="shared" si="158"/>
        <v>1</v>
      </c>
      <c r="Q319" s="780">
        <f t="shared" si="159"/>
        <v>30.142857142857142</v>
      </c>
      <c r="R319" s="780">
        <f t="shared" si="160"/>
        <v>30.142857142857142</v>
      </c>
      <c r="S319" s="780">
        <f t="shared" si="161"/>
        <v>30.142857142857142</v>
      </c>
      <c r="T319" s="828"/>
      <c r="U319" s="828"/>
      <c r="V319" s="1358" t="s">
        <v>2640</v>
      </c>
      <c r="W319" s="829">
        <f t="shared" si="162"/>
        <v>2</v>
      </c>
      <c r="X319" s="829">
        <f t="shared" si="163"/>
        <v>0</v>
      </c>
      <c r="Y319" s="782" t="str">
        <f t="shared" si="164"/>
        <v>CUMPLIDA</v>
      </c>
      <c r="AA319" s="716"/>
      <c r="AB319" s="846" t="str">
        <f t="shared" si="157"/>
        <v>CUMPLIDA</v>
      </c>
    </row>
    <row r="320" spans="1:28" s="373" customFormat="1" ht="340.5" customHeight="1" thickBot="1" x14ac:dyDescent="0.3">
      <c r="A320" s="383">
        <v>5</v>
      </c>
      <c r="B320" s="384"/>
      <c r="C320" s="385" t="s">
        <v>1993</v>
      </c>
      <c r="D320" s="386" t="s">
        <v>1994</v>
      </c>
      <c r="E320" s="386" t="s">
        <v>1995</v>
      </c>
      <c r="F320" s="387" t="s">
        <v>1996</v>
      </c>
      <c r="G320" s="388" t="s">
        <v>1973</v>
      </c>
      <c r="H320" s="388" t="s">
        <v>1997</v>
      </c>
      <c r="I320" s="388" t="s">
        <v>1997</v>
      </c>
      <c r="J320" s="389">
        <v>1</v>
      </c>
      <c r="K320" s="390">
        <v>41275</v>
      </c>
      <c r="L320" s="390">
        <v>41455</v>
      </c>
      <c r="M320" s="190">
        <f t="shared" si="165"/>
        <v>25.714285714285715</v>
      </c>
      <c r="N320" s="126" t="s">
        <v>672</v>
      </c>
      <c r="O320" s="128">
        <v>1</v>
      </c>
      <c r="P320" s="196">
        <f t="shared" si="158"/>
        <v>1</v>
      </c>
      <c r="Q320" s="197">
        <f t="shared" si="159"/>
        <v>25.714285714285715</v>
      </c>
      <c r="R320" s="197">
        <f t="shared" si="160"/>
        <v>25.714285714285715</v>
      </c>
      <c r="S320" s="197">
        <f t="shared" si="161"/>
        <v>25.714285714285715</v>
      </c>
      <c r="T320" s="286"/>
      <c r="U320" s="286"/>
      <c r="V320" s="1358" t="s">
        <v>2641</v>
      </c>
      <c r="W320" s="308">
        <f t="shared" si="162"/>
        <v>2</v>
      </c>
      <c r="X320" s="308">
        <f t="shared" si="163"/>
        <v>0</v>
      </c>
      <c r="Y320" s="382" t="str">
        <f t="shared" si="164"/>
        <v>CUMPLIDA</v>
      </c>
      <c r="AA320" s="716"/>
      <c r="AB320" s="846" t="str">
        <f t="shared" si="157"/>
        <v>CUMPLIDA</v>
      </c>
    </row>
    <row r="321" spans="1:28" s="373" customFormat="1" ht="397.5" customHeight="1" thickBot="1" x14ac:dyDescent="0.3">
      <c r="A321" s="383">
        <v>6</v>
      </c>
      <c r="B321" s="384"/>
      <c r="C321" s="385" t="s">
        <v>1998</v>
      </c>
      <c r="D321" s="727" t="s">
        <v>1999</v>
      </c>
      <c r="E321" s="386" t="s">
        <v>2000</v>
      </c>
      <c r="F321" s="387" t="s">
        <v>2001</v>
      </c>
      <c r="G321" s="388" t="s">
        <v>1986</v>
      </c>
      <c r="H321" s="388" t="s">
        <v>1986</v>
      </c>
      <c r="I321" s="389" t="s">
        <v>2002</v>
      </c>
      <c r="J321" s="389">
        <v>1</v>
      </c>
      <c r="K321" s="390">
        <v>41244</v>
      </c>
      <c r="L321" s="390">
        <v>41455</v>
      </c>
      <c r="M321" s="190">
        <f t="shared" si="165"/>
        <v>30.142857142857142</v>
      </c>
      <c r="N321" s="126" t="s">
        <v>672</v>
      </c>
      <c r="O321" s="128">
        <v>1</v>
      </c>
      <c r="P321" s="196">
        <f t="shared" si="158"/>
        <v>1</v>
      </c>
      <c r="Q321" s="197">
        <f t="shared" si="159"/>
        <v>30.142857142857142</v>
      </c>
      <c r="R321" s="197">
        <f t="shared" si="160"/>
        <v>30.142857142857142</v>
      </c>
      <c r="S321" s="197">
        <f t="shared" si="161"/>
        <v>30.142857142857142</v>
      </c>
      <c r="T321" s="286"/>
      <c r="U321" s="286"/>
      <c r="V321" s="1358" t="s">
        <v>2639</v>
      </c>
      <c r="W321" s="308">
        <f t="shared" si="162"/>
        <v>2</v>
      </c>
      <c r="X321" s="308">
        <f t="shared" si="163"/>
        <v>0</v>
      </c>
      <c r="Y321" s="382" t="str">
        <f t="shared" si="164"/>
        <v>CUMPLIDA</v>
      </c>
      <c r="AA321" s="716"/>
      <c r="AB321" s="846" t="str">
        <f t="shared" si="157"/>
        <v>CUMPLIDA</v>
      </c>
    </row>
    <row r="322" spans="1:28" s="373" customFormat="1" ht="238.5" customHeight="1" thickBot="1" x14ac:dyDescent="0.3">
      <c r="A322" s="1252">
        <v>7</v>
      </c>
      <c r="B322" s="1254"/>
      <c r="C322" s="1254" t="s">
        <v>2003</v>
      </c>
      <c r="D322" s="1263" t="s">
        <v>2004</v>
      </c>
      <c r="E322" s="1263" t="s">
        <v>2005</v>
      </c>
      <c r="F322" s="395" t="s">
        <v>2006</v>
      </c>
      <c r="G322" s="395" t="s">
        <v>1978</v>
      </c>
      <c r="H322" s="396" t="s">
        <v>1979</v>
      </c>
      <c r="I322" s="397" t="s">
        <v>1980</v>
      </c>
      <c r="J322" s="397">
        <v>2</v>
      </c>
      <c r="K322" s="469">
        <v>41275</v>
      </c>
      <c r="L322" s="469">
        <v>41485</v>
      </c>
      <c r="M322" s="186">
        <f t="shared" si="165"/>
        <v>30</v>
      </c>
      <c r="N322" s="758" t="s">
        <v>672</v>
      </c>
      <c r="O322" s="833">
        <v>1</v>
      </c>
      <c r="P322" s="194">
        <f t="shared" si="158"/>
        <v>0.5</v>
      </c>
      <c r="Q322" s="195">
        <f t="shared" si="159"/>
        <v>15</v>
      </c>
      <c r="R322" s="195">
        <f t="shared" si="160"/>
        <v>0</v>
      </c>
      <c r="S322" s="195">
        <f t="shared" si="161"/>
        <v>0</v>
      </c>
      <c r="T322" s="289"/>
      <c r="U322" s="289"/>
      <c r="V322" s="1308" t="s">
        <v>2642</v>
      </c>
      <c r="W322" s="370">
        <f t="shared" si="162"/>
        <v>0</v>
      </c>
      <c r="X322" s="370">
        <f t="shared" si="163"/>
        <v>0</v>
      </c>
      <c r="Y322" s="380" t="str">
        <f t="shared" si="164"/>
        <v>VENCIDA</v>
      </c>
      <c r="AA322" s="716"/>
      <c r="AB322" s="1033" t="str">
        <f>IF(Y322&amp;Y323="CUMPLIDA","CUMPLIDA",IF(OR(Y322="VENCIDA",Y323="VENCIDA"),"VENCIDA",IF(W322+W323=4,"CUMPLIDA","EN TERMINO")))</f>
        <v>VENCIDA</v>
      </c>
    </row>
    <row r="323" spans="1:28" s="373" customFormat="1" ht="160.5" customHeight="1" thickBot="1" x14ac:dyDescent="0.3">
      <c r="A323" s="1253"/>
      <c r="B323" s="1255"/>
      <c r="C323" s="1255"/>
      <c r="D323" s="1264"/>
      <c r="E323" s="1264"/>
      <c r="F323" s="822" t="s">
        <v>2007</v>
      </c>
      <c r="G323" s="822" t="s">
        <v>2008</v>
      </c>
      <c r="H323" s="823" t="s">
        <v>1979</v>
      </c>
      <c r="I323" s="824" t="s">
        <v>1980</v>
      </c>
      <c r="J323" s="824">
        <v>2</v>
      </c>
      <c r="K323" s="825">
        <v>41275</v>
      </c>
      <c r="L323" s="825">
        <v>41485</v>
      </c>
      <c r="M323" s="776">
        <f t="shared" si="165"/>
        <v>30</v>
      </c>
      <c r="N323" s="826" t="s">
        <v>672</v>
      </c>
      <c r="O323" s="827">
        <v>1</v>
      </c>
      <c r="P323" s="779">
        <f t="shared" si="158"/>
        <v>0.5</v>
      </c>
      <c r="Q323" s="780">
        <f t="shared" si="159"/>
        <v>15</v>
      </c>
      <c r="R323" s="780">
        <f t="shared" si="160"/>
        <v>0</v>
      </c>
      <c r="S323" s="780">
        <f t="shared" si="161"/>
        <v>0</v>
      </c>
      <c r="T323" s="828"/>
      <c r="U323" s="828"/>
      <c r="V323" s="1358" t="s">
        <v>2643</v>
      </c>
      <c r="W323" s="829">
        <f t="shared" si="162"/>
        <v>0</v>
      </c>
      <c r="X323" s="829">
        <f t="shared" si="163"/>
        <v>0</v>
      </c>
      <c r="Y323" s="782" t="str">
        <f t="shared" si="164"/>
        <v>VENCIDA</v>
      </c>
      <c r="AA323" s="716"/>
      <c r="AB323" s="1034"/>
    </row>
    <row r="324" spans="1:28" s="373" customFormat="1" ht="157.5" customHeight="1" thickBot="1" x14ac:dyDescent="0.3">
      <c r="A324" s="383">
        <v>8</v>
      </c>
      <c r="B324" s="384"/>
      <c r="C324" s="385" t="s">
        <v>2009</v>
      </c>
      <c r="D324" s="386" t="s">
        <v>2010</v>
      </c>
      <c r="E324" s="386" t="s">
        <v>2011</v>
      </c>
      <c r="F324" s="387" t="s">
        <v>2012</v>
      </c>
      <c r="G324" s="388" t="s">
        <v>2013</v>
      </c>
      <c r="H324" s="388" t="s">
        <v>2014</v>
      </c>
      <c r="I324" s="389" t="s">
        <v>2015</v>
      </c>
      <c r="J324" s="389">
        <v>8</v>
      </c>
      <c r="K324" s="390">
        <v>41214</v>
      </c>
      <c r="L324" s="390">
        <v>41579</v>
      </c>
      <c r="M324" s="190">
        <f t="shared" si="165"/>
        <v>52.142857142857146</v>
      </c>
      <c r="N324" s="126" t="s">
        <v>672</v>
      </c>
      <c r="O324" s="128">
        <v>8</v>
      </c>
      <c r="P324" s="196">
        <f t="shared" si="158"/>
        <v>1</v>
      </c>
      <c r="Q324" s="197">
        <f t="shared" si="159"/>
        <v>52.142857142857146</v>
      </c>
      <c r="R324" s="197">
        <f t="shared" si="160"/>
        <v>0</v>
      </c>
      <c r="S324" s="197">
        <f t="shared" si="161"/>
        <v>0</v>
      </c>
      <c r="T324" s="286"/>
      <c r="U324" s="286"/>
      <c r="V324" s="1358" t="s">
        <v>2644</v>
      </c>
      <c r="W324" s="308">
        <f t="shared" si="162"/>
        <v>2</v>
      </c>
      <c r="X324" s="308">
        <f t="shared" si="163"/>
        <v>1</v>
      </c>
      <c r="Y324" s="382" t="str">
        <f t="shared" si="164"/>
        <v>CUMPLIDA</v>
      </c>
      <c r="AA324" s="716"/>
      <c r="AB324" s="846" t="str">
        <f t="shared" ref="AB324:AB336" si="166">IF(Y324="CUMPLIDA","CUMPLIDA",IF(Y324="EN TERMINO","EN TERMINO","VENCIDA"))</f>
        <v>CUMPLIDA</v>
      </c>
    </row>
    <row r="325" spans="1:28" s="373" customFormat="1" ht="147" customHeight="1" thickBot="1" x14ac:dyDescent="0.3">
      <c r="A325" s="383">
        <v>9</v>
      </c>
      <c r="B325" s="384"/>
      <c r="C325" s="385" t="s">
        <v>2016</v>
      </c>
      <c r="D325" s="386" t="s">
        <v>2017</v>
      </c>
      <c r="E325" s="386" t="s">
        <v>2018</v>
      </c>
      <c r="F325" s="387" t="s">
        <v>2019</v>
      </c>
      <c r="G325" s="388" t="s">
        <v>2020</v>
      </c>
      <c r="H325" s="388" t="s">
        <v>2021</v>
      </c>
      <c r="I325" s="389" t="s">
        <v>2015</v>
      </c>
      <c r="J325" s="389">
        <v>8</v>
      </c>
      <c r="K325" s="390">
        <v>41214</v>
      </c>
      <c r="L325" s="390">
        <v>41579</v>
      </c>
      <c r="M325" s="190">
        <f t="shared" si="165"/>
        <v>52.142857142857146</v>
      </c>
      <c r="N325" s="126" t="s">
        <v>672</v>
      </c>
      <c r="O325" s="128">
        <v>8</v>
      </c>
      <c r="P325" s="196">
        <f t="shared" si="158"/>
        <v>1</v>
      </c>
      <c r="Q325" s="197">
        <f t="shared" si="159"/>
        <v>52.142857142857146</v>
      </c>
      <c r="R325" s="197">
        <f t="shared" si="160"/>
        <v>0</v>
      </c>
      <c r="S325" s="197">
        <f t="shared" si="161"/>
        <v>0</v>
      </c>
      <c r="T325" s="286"/>
      <c r="U325" s="286"/>
      <c r="V325" s="1358" t="s">
        <v>2645</v>
      </c>
      <c r="W325" s="308">
        <f t="shared" si="162"/>
        <v>2</v>
      </c>
      <c r="X325" s="308">
        <f t="shared" si="163"/>
        <v>1</v>
      </c>
      <c r="Y325" s="382" t="str">
        <f t="shared" si="164"/>
        <v>CUMPLIDA</v>
      </c>
      <c r="AA325" s="716"/>
      <c r="AB325" s="846" t="str">
        <f t="shared" si="166"/>
        <v>CUMPLIDA</v>
      </c>
    </row>
    <row r="326" spans="1:28" s="373" customFormat="1" ht="154.5" customHeight="1" thickBot="1" x14ac:dyDescent="0.3">
      <c r="A326" s="383">
        <v>10</v>
      </c>
      <c r="B326" s="384"/>
      <c r="C326" s="385" t="s">
        <v>2022</v>
      </c>
      <c r="D326" s="386" t="s">
        <v>2023</v>
      </c>
      <c r="E326" s="386" t="s">
        <v>2024</v>
      </c>
      <c r="F326" s="387" t="s">
        <v>2025</v>
      </c>
      <c r="G326" s="388" t="s">
        <v>2026</v>
      </c>
      <c r="H326" s="388" t="s">
        <v>2027</v>
      </c>
      <c r="I326" s="389" t="s">
        <v>2028</v>
      </c>
      <c r="J326" s="389">
        <v>1</v>
      </c>
      <c r="K326" s="390">
        <v>41244</v>
      </c>
      <c r="L326" s="390">
        <v>41455</v>
      </c>
      <c r="M326" s="190">
        <f t="shared" si="165"/>
        <v>30.142857142857142</v>
      </c>
      <c r="N326" s="126" t="s">
        <v>672</v>
      </c>
      <c r="O326" s="128">
        <v>1</v>
      </c>
      <c r="P326" s="196">
        <f t="shared" si="158"/>
        <v>1</v>
      </c>
      <c r="Q326" s="197">
        <f t="shared" si="159"/>
        <v>30.142857142857142</v>
      </c>
      <c r="R326" s="197">
        <f t="shared" si="160"/>
        <v>30.142857142857142</v>
      </c>
      <c r="S326" s="197">
        <f t="shared" si="161"/>
        <v>30.142857142857142</v>
      </c>
      <c r="T326" s="286"/>
      <c r="U326" s="286"/>
      <c r="V326" s="1358" t="s">
        <v>2646</v>
      </c>
      <c r="W326" s="308">
        <f t="shared" si="162"/>
        <v>2</v>
      </c>
      <c r="X326" s="308">
        <f t="shared" si="163"/>
        <v>0</v>
      </c>
      <c r="Y326" s="382" t="str">
        <f t="shared" si="164"/>
        <v>CUMPLIDA</v>
      </c>
      <c r="AA326" s="716"/>
      <c r="AB326" s="846" t="str">
        <f t="shared" si="166"/>
        <v>CUMPLIDA</v>
      </c>
    </row>
    <row r="327" spans="1:28" s="373" customFormat="1" ht="225" customHeight="1" thickBot="1" x14ac:dyDescent="0.3">
      <c r="A327" s="383">
        <v>11</v>
      </c>
      <c r="B327" s="384"/>
      <c r="C327" s="385" t="s">
        <v>2029</v>
      </c>
      <c r="D327" s="386" t="s">
        <v>2030</v>
      </c>
      <c r="E327" s="386" t="s">
        <v>2031</v>
      </c>
      <c r="F327" s="387" t="s">
        <v>2032</v>
      </c>
      <c r="G327" s="388" t="s">
        <v>2033</v>
      </c>
      <c r="H327" s="388" t="s">
        <v>2034</v>
      </c>
      <c r="I327" s="389" t="s">
        <v>550</v>
      </c>
      <c r="J327" s="389">
        <v>1</v>
      </c>
      <c r="K327" s="390">
        <v>41244</v>
      </c>
      <c r="L327" s="390">
        <v>41274</v>
      </c>
      <c r="M327" s="190">
        <f t="shared" si="165"/>
        <v>4.2857142857142856</v>
      </c>
      <c r="N327" s="126" t="s">
        <v>672</v>
      </c>
      <c r="O327" s="128">
        <v>1</v>
      </c>
      <c r="P327" s="196">
        <f t="shared" si="158"/>
        <v>1</v>
      </c>
      <c r="Q327" s="197">
        <f t="shared" si="159"/>
        <v>4.2857142857142856</v>
      </c>
      <c r="R327" s="197">
        <f t="shared" si="160"/>
        <v>4.2857142857142856</v>
      </c>
      <c r="S327" s="197">
        <f t="shared" si="161"/>
        <v>4.2857142857142856</v>
      </c>
      <c r="T327" s="286"/>
      <c r="U327" s="286"/>
      <c r="V327" s="1307" t="s">
        <v>2206</v>
      </c>
      <c r="W327" s="308">
        <f t="shared" si="162"/>
        <v>2</v>
      </c>
      <c r="X327" s="308">
        <f t="shared" si="163"/>
        <v>0</v>
      </c>
      <c r="Y327" s="382" t="str">
        <f t="shared" si="164"/>
        <v>CUMPLIDA</v>
      </c>
      <c r="AA327" s="716"/>
      <c r="AB327" s="846" t="str">
        <f t="shared" si="166"/>
        <v>CUMPLIDA</v>
      </c>
    </row>
    <row r="328" spans="1:28" s="373" customFormat="1" ht="259.5" customHeight="1" thickBot="1" x14ac:dyDescent="0.3">
      <c r="A328" s="383">
        <v>12</v>
      </c>
      <c r="B328" s="384"/>
      <c r="C328" s="385" t="s">
        <v>2035</v>
      </c>
      <c r="D328" s="386" t="s">
        <v>2036</v>
      </c>
      <c r="E328" s="386" t="s">
        <v>2037</v>
      </c>
      <c r="F328" s="387" t="s">
        <v>2038</v>
      </c>
      <c r="G328" s="388" t="s">
        <v>2039</v>
      </c>
      <c r="H328" s="728" t="s">
        <v>744</v>
      </c>
      <c r="I328" s="388" t="s">
        <v>744</v>
      </c>
      <c r="J328" s="389">
        <v>1</v>
      </c>
      <c r="K328" s="390">
        <v>41244</v>
      </c>
      <c r="L328" s="390">
        <v>41273</v>
      </c>
      <c r="M328" s="190">
        <f t="shared" si="165"/>
        <v>4.1428571428571432</v>
      </c>
      <c r="N328" s="126" t="s">
        <v>672</v>
      </c>
      <c r="O328" s="128">
        <v>1</v>
      </c>
      <c r="P328" s="196">
        <f t="shared" si="158"/>
        <v>1</v>
      </c>
      <c r="Q328" s="197">
        <f t="shared" si="159"/>
        <v>4.1428571428571432</v>
      </c>
      <c r="R328" s="197">
        <f t="shared" si="160"/>
        <v>4.1428571428571432</v>
      </c>
      <c r="S328" s="197">
        <f t="shared" si="161"/>
        <v>4.1428571428571432</v>
      </c>
      <c r="T328" s="286"/>
      <c r="U328" s="286"/>
      <c r="V328" s="1307" t="s">
        <v>2207</v>
      </c>
      <c r="W328" s="308">
        <f t="shared" si="162"/>
        <v>2</v>
      </c>
      <c r="X328" s="308">
        <f t="shared" si="163"/>
        <v>0</v>
      </c>
      <c r="Y328" s="382" t="str">
        <f t="shared" si="164"/>
        <v>CUMPLIDA</v>
      </c>
      <c r="AA328" s="716"/>
      <c r="AB328" s="846" t="str">
        <f t="shared" si="166"/>
        <v>CUMPLIDA</v>
      </c>
    </row>
    <row r="329" spans="1:28" s="373" customFormat="1" ht="255" customHeight="1" thickBot="1" x14ac:dyDescent="0.3">
      <c r="A329" s="383">
        <v>13</v>
      </c>
      <c r="B329" s="384"/>
      <c r="C329" s="385" t="s">
        <v>2040</v>
      </c>
      <c r="D329" s="386" t="s">
        <v>2041</v>
      </c>
      <c r="E329" s="386" t="s">
        <v>2042</v>
      </c>
      <c r="F329" s="387" t="s">
        <v>2043</v>
      </c>
      <c r="G329" s="388" t="s">
        <v>2044</v>
      </c>
      <c r="H329" s="388" t="s">
        <v>610</v>
      </c>
      <c r="I329" s="389" t="s">
        <v>2045</v>
      </c>
      <c r="J329" s="389">
        <v>1</v>
      </c>
      <c r="K329" s="390">
        <v>41244</v>
      </c>
      <c r="L329" s="390">
        <v>41273</v>
      </c>
      <c r="M329" s="190">
        <f t="shared" si="165"/>
        <v>4.1428571428571432</v>
      </c>
      <c r="N329" s="126" t="s">
        <v>672</v>
      </c>
      <c r="O329" s="128">
        <v>1</v>
      </c>
      <c r="P329" s="196">
        <f t="shared" si="158"/>
        <v>1</v>
      </c>
      <c r="Q329" s="197">
        <f t="shared" si="159"/>
        <v>4.1428571428571432</v>
      </c>
      <c r="R329" s="197">
        <f t="shared" si="160"/>
        <v>4.1428571428571432</v>
      </c>
      <c r="S329" s="197">
        <f t="shared" si="161"/>
        <v>4.1428571428571432</v>
      </c>
      <c r="T329" s="286"/>
      <c r="U329" s="286"/>
      <c r="V329" s="1307" t="s">
        <v>2088</v>
      </c>
      <c r="W329" s="308">
        <f t="shared" si="162"/>
        <v>2</v>
      </c>
      <c r="X329" s="308">
        <f t="shared" si="163"/>
        <v>0</v>
      </c>
      <c r="Y329" s="382" t="str">
        <f t="shared" si="164"/>
        <v>CUMPLIDA</v>
      </c>
      <c r="AA329" s="716"/>
      <c r="AB329" s="846" t="str">
        <f t="shared" si="166"/>
        <v>CUMPLIDA</v>
      </c>
    </row>
    <row r="330" spans="1:28" s="373" customFormat="1" ht="217.5" customHeight="1" thickBot="1" x14ac:dyDescent="0.3">
      <c r="A330" s="383">
        <v>14</v>
      </c>
      <c r="B330" s="384"/>
      <c r="C330" s="385" t="s">
        <v>2046</v>
      </c>
      <c r="D330" s="386" t="s">
        <v>2047</v>
      </c>
      <c r="E330" s="386" t="s">
        <v>2048</v>
      </c>
      <c r="F330" s="387" t="s">
        <v>2049</v>
      </c>
      <c r="G330" s="388" t="s">
        <v>2208</v>
      </c>
      <c r="H330" s="388" t="s">
        <v>744</v>
      </c>
      <c r="I330" s="388" t="s">
        <v>744</v>
      </c>
      <c r="J330" s="389">
        <v>1</v>
      </c>
      <c r="K330" s="390">
        <v>41244</v>
      </c>
      <c r="L330" s="390">
        <v>41455</v>
      </c>
      <c r="M330" s="190">
        <f t="shared" si="165"/>
        <v>30.142857142857142</v>
      </c>
      <c r="N330" s="126" t="s">
        <v>672</v>
      </c>
      <c r="O330" s="128">
        <v>1</v>
      </c>
      <c r="P330" s="196">
        <f t="shared" si="158"/>
        <v>1</v>
      </c>
      <c r="Q330" s="197">
        <f t="shared" si="159"/>
        <v>30.142857142857142</v>
      </c>
      <c r="R330" s="197">
        <f t="shared" si="160"/>
        <v>30.142857142857142</v>
      </c>
      <c r="S330" s="197">
        <f t="shared" si="161"/>
        <v>30.142857142857142</v>
      </c>
      <c r="T330" s="286"/>
      <c r="U330" s="286"/>
      <c r="V330" s="1307" t="s">
        <v>2647</v>
      </c>
      <c r="W330" s="308">
        <f t="shared" si="162"/>
        <v>2</v>
      </c>
      <c r="X330" s="308">
        <f t="shared" si="163"/>
        <v>0</v>
      </c>
      <c r="Y330" s="382" t="str">
        <f t="shared" si="164"/>
        <v>CUMPLIDA</v>
      </c>
      <c r="AA330" s="716"/>
      <c r="AB330" s="846" t="str">
        <f t="shared" si="166"/>
        <v>CUMPLIDA</v>
      </c>
    </row>
    <row r="331" spans="1:28" s="373" customFormat="1" ht="205.5" customHeight="1" thickBot="1" x14ac:dyDescent="0.3">
      <c r="A331" s="383">
        <v>15</v>
      </c>
      <c r="B331" s="384"/>
      <c r="C331" s="385" t="s">
        <v>2050</v>
      </c>
      <c r="D331" s="386" t="s">
        <v>2051</v>
      </c>
      <c r="E331" s="386" t="s">
        <v>2052</v>
      </c>
      <c r="F331" s="387" t="s">
        <v>2049</v>
      </c>
      <c r="G331" s="387" t="s">
        <v>2208</v>
      </c>
      <c r="H331" s="387" t="s">
        <v>744</v>
      </c>
      <c r="I331" s="387" t="s">
        <v>744</v>
      </c>
      <c r="J331" s="389">
        <v>1</v>
      </c>
      <c r="K331" s="390">
        <v>41244</v>
      </c>
      <c r="L331" s="390">
        <v>41273</v>
      </c>
      <c r="M331" s="190">
        <f t="shared" si="165"/>
        <v>4.1428571428571432</v>
      </c>
      <c r="N331" s="126" t="s">
        <v>672</v>
      </c>
      <c r="O331" s="128">
        <v>1</v>
      </c>
      <c r="P331" s="196">
        <f t="shared" si="158"/>
        <v>1</v>
      </c>
      <c r="Q331" s="197">
        <f t="shared" si="159"/>
        <v>4.1428571428571432</v>
      </c>
      <c r="R331" s="197">
        <f t="shared" si="160"/>
        <v>4.1428571428571432</v>
      </c>
      <c r="S331" s="197">
        <f t="shared" si="161"/>
        <v>4.1428571428571432</v>
      </c>
      <c r="T331" s="286"/>
      <c r="U331" s="286"/>
      <c r="V331" s="1307" t="s">
        <v>2089</v>
      </c>
      <c r="W331" s="308">
        <f t="shared" si="162"/>
        <v>2</v>
      </c>
      <c r="X331" s="308">
        <f t="shared" si="163"/>
        <v>0</v>
      </c>
      <c r="Y331" s="382" t="str">
        <f t="shared" si="164"/>
        <v>CUMPLIDA</v>
      </c>
      <c r="AA331" s="716"/>
      <c r="AB331" s="846" t="str">
        <f t="shared" si="166"/>
        <v>CUMPLIDA</v>
      </c>
    </row>
    <row r="332" spans="1:28" s="373" customFormat="1" ht="183.75" customHeight="1" thickBot="1" x14ac:dyDescent="0.3">
      <c r="A332" s="383">
        <v>16</v>
      </c>
      <c r="B332" s="384"/>
      <c r="C332" s="385" t="s">
        <v>2053</v>
      </c>
      <c r="D332" s="386" t="s">
        <v>2054</v>
      </c>
      <c r="E332" s="386" t="s">
        <v>2055</v>
      </c>
      <c r="F332" s="387" t="s">
        <v>2056</v>
      </c>
      <c r="G332" s="387" t="s">
        <v>2057</v>
      </c>
      <c r="H332" s="387" t="s">
        <v>744</v>
      </c>
      <c r="I332" s="387" t="s">
        <v>550</v>
      </c>
      <c r="J332" s="389">
        <v>1</v>
      </c>
      <c r="K332" s="390">
        <v>41244</v>
      </c>
      <c r="L332" s="390">
        <v>41273</v>
      </c>
      <c r="M332" s="190">
        <f t="shared" si="165"/>
        <v>4.1428571428571432</v>
      </c>
      <c r="N332" s="126" t="s">
        <v>672</v>
      </c>
      <c r="O332" s="128">
        <v>1</v>
      </c>
      <c r="P332" s="196">
        <f t="shared" si="158"/>
        <v>1</v>
      </c>
      <c r="Q332" s="197">
        <f t="shared" si="159"/>
        <v>4.1428571428571432</v>
      </c>
      <c r="R332" s="197">
        <f t="shared" si="160"/>
        <v>4.1428571428571432</v>
      </c>
      <c r="S332" s="197">
        <f t="shared" si="161"/>
        <v>4.1428571428571432</v>
      </c>
      <c r="T332" s="286"/>
      <c r="U332" s="286"/>
      <c r="V332" s="1307" t="s">
        <v>2090</v>
      </c>
      <c r="W332" s="308">
        <f t="shared" si="162"/>
        <v>2</v>
      </c>
      <c r="X332" s="308">
        <f t="shared" si="163"/>
        <v>0</v>
      </c>
      <c r="Y332" s="382" t="str">
        <f t="shared" si="164"/>
        <v>CUMPLIDA</v>
      </c>
      <c r="AA332" s="716"/>
      <c r="AB332" s="846" t="str">
        <f t="shared" si="166"/>
        <v>CUMPLIDA</v>
      </c>
    </row>
    <row r="333" spans="1:28" s="373" customFormat="1" ht="215.25" customHeight="1" thickBot="1" x14ac:dyDescent="0.3">
      <c r="A333" s="383">
        <v>17</v>
      </c>
      <c r="B333" s="384"/>
      <c r="C333" s="385" t="s">
        <v>2058</v>
      </c>
      <c r="D333" s="386" t="s">
        <v>2059</v>
      </c>
      <c r="E333" s="386" t="s">
        <v>2060</v>
      </c>
      <c r="F333" s="387" t="s">
        <v>2061</v>
      </c>
      <c r="G333" s="388" t="s">
        <v>2062</v>
      </c>
      <c r="H333" s="388" t="s">
        <v>1974</v>
      </c>
      <c r="I333" s="388" t="s">
        <v>1974</v>
      </c>
      <c r="J333" s="389">
        <v>1</v>
      </c>
      <c r="K333" s="390">
        <v>41244</v>
      </c>
      <c r="L333" s="390">
        <v>41455</v>
      </c>
      <c r="M333" s="190">
        <f t="shared" si="165"/>
        <v>30.142857142857142</v>
      </c>
      <c r="N333" s="126" t="s">
        <v>672</v>
      </c>
      <c r="O333" s="128">
        <v>1</v>
      </c>
      <c r="P333" s="196">
        <f t="shared" si="158"/>
        <v>1</v>
      </c>
      <c r="Q333" s="197">
        <f t="shared" si="159"/>
        <v>30.142857142857142</v>
      </c>
      <c r="R333" s="197">
        <f t="shared" si="160"/>
        <v>30.142857142857142</v>
      </c>
      <c r="S333" s="197">
        <f t="shared" si="161"/>
        <v>30.142857142857142</v>
      </c>
      <c r="T333" s="286"/>
      <c r="U333" s="286"/>
      <c r="V333" s="1307" t="s">
        <v>2648</v>
      </c>
      <c r="W333" s="308">
        <f t="shared" si="162"/>
        <v>2</v>
      </c>
      <c r="X333" s="308">
        <f t="shared" si="163"/>
        <v>0</v>
      </c>
      <c r="Y333" s="382" t="str">
        <f t="shared" si="164"/>
        <v>CUMPLIDA</v>
      </c>
      <c r="AA333" s="716"/>
      <c r="AB333" s="846" t="str">
        <f t="shared" si="166"/>
        <v>CUMPLIDA</v>
      </c>
    </row>
    <row r="334" spans="1:28" s="373" customFormat="1" ht="159.75" customHeight="1" thickBot="1" x14ac:dyDescent="0.3">
      <c r="A334" s="383">
        <v>18</v>
      </c>
      <c r="B334" s="384"/>
      <c r="C334" s="385" t="s">
        <v>2063</v>
      </c>
      <c r="D334" s="386" t="s">
        <v>2064</v>
      </c>
      <c r="E334" s="723" t="s">
        <v>2065</v>
      </c>
      <c r="F334" s="387" t="s">
        <v>2049</v>
      </c>
      <c r="G334" s="388" t="s">
        <v>2208</v>
      </c>
      <c r="H334" s="388" t="s">
        <v>744</v>
      </c>
      <c r="I334" s="388" t="s">
        <v>744</v>
      </c>
      <c r="J334" s="389">
        <v>1</v>
      </c>
      <c r="K334" s="390">
        <v>41244</v>
      </c>
      <c r="L334" s="390">
        <v>41273</v>
      </c>
      <c r="M334" s="190">
        <f t="shared" si="165"/>
        <v>4.1428571428571432</v>
      </c>
      <c r="N334" s="126" t="s">
        <v>672</v>
      </c>
      <c r="O334" s="128">
        <v>1</v>
      </c>
      <c r="P334" s="196">
        <f t="shared" si="158"/>
        <v>1</v>
      </c>
      <c r="Q334" s="197">
        <f t="shared" si="159"/>
        <v>4.1428571428571432</v>
      </c>
      <c r="R334" s="197">
        <f t="shared" si="160"/>
        <v>4.1428571428571432</v>
      </c>
      <c r="S334" s="197">
        <f t="shared" si="161"/>
        <v>4.1428571428571432</v>
      </c>
      <c r="T334" s="286"/>
      <c r="U334" s="286"/>
      <c r="V334" s="1307" t="s">
        <v>2091</v>
      </c>
      <c r="W334" s="308">
        <f t="shared" si="162"/>
        <v>2</v>
      </c>
      <c r="X334" s="308">
        <f t="shared" si="163"/>
        <v>0</v>
      </c>
      <c r="Y334" s="382" t="str">
        <f t="shared" si="164"/>
        <v>CUMPLIDA</v>
      </c>
      <c r="AA334" s="716"/>
      <c r="AB334" s="846" t="str">
        <f t="shared" si="166"/>
        <v>CUMPLIDA</v>
      </c>
    </row>
    <row r="335" spans="1:28" s="373" customFormat="1" ht="351.75" thickBot="1" x14ac:dyDescent="0.3">
      <c r="A335" s="383">
        <v>19</v>
      </c>
      <c r="B335" s="384"/>
      <c r="C335" s="385" t="s">
        <v>2066</v>
      </c>
      <c r="D335" s="466" t="s">
        <v>2067</v>
      </c>
      <c r="E335" s="386" t="s">
        <v>2068</v>
      </c>
      <c r="F335" s="387" t="s">
        <v>2069</v>
      </c>
      <c r="G335" s="388" t="s">
        <v>2070</v>
      </c>
      <c r="H335" s="728" t="s">
        <v>1979</v>
      </c>
      <c r="I335" s="388" t="s">
        <v>2071</v>
      </c>
      <c r="J335" s="389">
        <v>4</v>
      </c>
      <c r="K335" s="390">
        <v>41275</v>
      </c>
      <c r="L335" s="390">
        <v>41639</v>
      </c>
      <c r="M335" s="190">
        <f t="shared" si="165"/>
        <v>52</v>
      </c>
      <c r="N335" s="126" t="s">
        <v>672</v>
      </c>
      <c r="O335" s="128">
        <v>1</v>
      </c>
      <c r="P335" s="196">
        <f t="shared" si="158"/>
        <v>0.25</v>
      </c>
      <c r="Q335" s="197">
        <f t="shared" si="159"/>
        <v>13</v>
      </c>
      <c r="R335" s="197">
        <f t="shared" si="160"/>
        <v>0</v>
      </c>
      <c r="S335" s="197">
        <f t="shared" si="161"/>
        <v>0</v>
      </c>
      <c r="T335" s="286"/>
      <c r="U335" s="286"/>
      <c r="V335" s="1307" t="s">
        <v>2649</v>
      </c>
      <c r="W335" s="308">
        <f t="shared" si="162"/>
        <v>0</v>
      </c>
      <c r="X335" s="308">
        <f t="shared" si="163"/>
        <v>1</v>
      </c>
      <c r="Y335" s="382" t="str">
        <f t="shared" si="164"/>
        <v>EN TERMINO</v>
      </c>
      <c r="AA335" s="716"/>
      <c r="AB335" s="846" t="str">
        <f t="shared" si="166"/>
        <v>EN TERMINO</v>
      </c>
    </row>
    <row r="336" spans="1:28" s="373" customFormat="1" ht="266.25" customHeight="1" thickBot="1" x14ac:dyDescent="0.3">
      <c r="A336" s="383">
        <v>20</v>
      </c>
      <c r="B336" s="384"/>
      <c r="C336" s="385" t="s">
        <v>2072</v>
      </c>
      <c r="D336" s="386" t="s">
        <v>2073</v>
      </c>
      <c r="E336" s="723" t="s">
        <v>2074</v>
      </c>
      <c r="F336" s="387" t="s">
        <v>2075</v>
      </c>
      <c r="G336" s="388" t="s">
        <v>2076</v>
      </c>
      <c r="H336" s="388" t="s">
        <v>2077</v>
      </c>
      <c r="I336" s="388" t="s">
        <v>1641</v>
      </c>
      <c r="J336" s="389">
        <v>2</v>
      </c>
      <c r="K336" s="390">
        <v>41275</v>
      </c>
      <c r="L336" s="390">
        <v>41455</v>
      </c>
      <c r="M336" s="190">
        <f t="shared" si="165"/>
        <v>25.714285714285715</v>
      </c>
      <c r="N336" s="126" t="s">
        <v>672</v>
      </c>
      <c r="O336" s="729">
        <v>2</v>
      </c>
      <c r="P336" s="196">
        <f t="shared" si="158"/>
        <v>1</v>
      </c>
      <c r="Q336" s="197">
        <f t="shared" si="159"/>
        <v>25.714285714285715</v>
      </c>
      <c r="R336" s="197">
        <f t="shared" si="160"/>
        <v>25.714285714285715</v>
      </c>
      <c r="S336" s="197">
        <f t="shared" si="161"/>
        <v>25.714285714285715</v>
      </c>
      <c r="T336" s="286"/>
      <c r="U336" s="286"/>
      <c r="V336" s="1307" t="s">
        <v>2650</v>
      </c>
      <c r="W336" s="308">
        <f t="shared" si="162"/>
        <v>2</v>
      </c>
      <c r="X336" s="308">
        <f t="shared" si="163"/>
        <v>0</v>
      </c>
      <c r="Y336" s="382" t="str">
        <f t="shared" si="164"/>
        <v>CUMPLIDA</v>
      </c>
      <c r="AA336" s="716"/>
      <c r="AB336" s="846" t="str">
        <f t="shared" si="166"/>
        <v>CUMPLIDA</v>
      </c>
    </row>
    <row r="337" spans="1:28" s="371" customFormat="1" ht="21.75" customHeight="1" thickBot="1" x14ac:dyDescent="0.3">
      <c r="A337" s="850" t="s">
        <v>773</v>
      </c>
      <c r="B337" s="435"/>
      <c r="C337" s="435"/>
      <c r="D337" s="435"/>
      <c r="E337" s="435"/>
      <c r="F337" s="435"/>
      <c r="G337" s="435"/>
      <c r="H337" s="435"/>
      <c r="I337" s="435"/>
      <c r="J337" s="435"/>
      <c r="K337" s="435"/>
      <c r="L337" s="435"/>
      <c r="M337" s="435"/>
      <c r="N337" s="435"/>
      <c r="O337" s="435"/>
      <c r="P337" s="435"/>
      <c r="Q337" s="435"/>
      <c r="R337" s="435"/>
      <c r="S337" s="435"/>
      <c r="T337" s="435"/>
      <c r="U337" s="435"/>
      <c r="V337" s="1359"/>
      <c r="AA337" s="432"/>
    </row>
    <row r="338" spans="1:28" s="371" customFormat="1" ht="409.6" thickBot="1" x14ac:dyDescent="0.3">
      <c r="A338" s="383">
        <v>1</v>
      </c>
      <c r="B338" s="384"/>
      <c r="C338" s="459" t="s">
        <v>668</v>
      </c>
      <c r="D338" s="386" t="s">
        <v>669</v>
      </c>
      <c r="E338" s="386" t="s">
        <v>670</v>
      </c>
      <c r="F338" s="388" t="s">
        <v>1559</v>
      </c>
      <c r="G338" s="388" t="s">
        <v>1560</v>
      </c>
      <c r="H338" s="460" t="s">
        <v>1561</v>
      </c>
      <c r="I338" s="389" t="s">
        <v>671</v>
      </c>
      <c r="J338" s="389">
        <v>3</v>
      </c>
      <c r="K338" s="461">
        <v>41061</v>
      </c>
      <c r="L338" s="390">
        <v>41274</v>
      </c>
      <c r="M338" s="73">
        <f>(L338-K338)/7</f>
        <v>30.428571428571427</v>
      </c>
      <c r="N338" s="126" t="s">
        <v>672</v>
      </c>
      <c r="O338" s="852">
        <v>3</v>
      </c>
      <c r="P338" s="860">
        <f>IF(O338/J338&gt;1,1,+O338/J338)</f>
        <v>1</v>
      </c>
      <c r="Q338" s="865">
        <f>+M338*P338</f>
        <v>30.428571428571427</v>
      </c>
      <c r="R338" s="865">
        <f>IF(L338&lt;=$T$8,Q338,0)</f>
        <v>30.428571428571427</v>
      </c>
      <c r="S338" s="865">
        <f>IF($T$8&gt;=L338,M338,0)</f>
        <v>30.428571428571427</v>
      </c>
      <c r="T338" s="77"/>
      <c r="U338" s="77"/>
      <c r="V338" s="1320" t="s">
        <v>2567</v>
      </c>
      <c r="W338" s="213">
        <f t="shared" ref="W338" si="167">IF(P338=100%,2,0)</f>
        <v>2</v>
      </c>
      <c r="X338" s="213">
        <f t="shared" ref="X338" si="168">IF(L338&lt;$Z$3,0,1)</f>
        <v>0</v>
      </c>
      <c r="Y338" s="79" t="str">
        <f t="shared" ref="Y338" si="169">IF(W338+X338&gt;1,"CUMPLIDA",IF(X338=1,"EN TERMINO","VENCIDA"))</f>
        <v>CUMPLIDA</v>
      </c>
      <c r="AA338" s="432" t="s">
        <v>655</v>
      </c>
      <c r="AB338" s="846" t="str">
        <f t="shared" ref="AB338:AB345" si="170">IF(Y338="CUMPLIDA","CUMPLIDA",IF(Y338="EN TERMINO","EN TERMINO","VENCIDA"))</f>
        <v>CUMPLIDA</v>
      </c>
    </row>
    <row r="339" spans="1:28" s="371" customFormat="1" ht="324.75" customHeight="1" thickBot="1" x14ac:dyDescent="0.3">
      <c r="A339" s="383">
        <v>2</v>
      </c>
      <c r="B339" s="384"/>
      <c r="C339" s="459" t="s">
        <v>673</v>
      </c>
      <c r="D339" s="386" t="s">
        <v>674</v>
      </c>
      <c r="E339" s="386" t="s">
        <v>675</v>
      </c>
      <c r="F339" s="387" t="s">
        <v>1562</v>
      </c>
      <c r="G339" s="388" t="s">
        <v>1563</v>
      </c>
      <c r="H339" s="388" t="s">
        <v>1564</v>
      </c>
      <c r="I339" s="389" t="s">
        <v>439</v>
      </c>
      <c r="J339" s="389">
        <v>1</v>
      </c>
      <c r="K339" s="461">
        <v>41061</v>
      </c>
      <c r="L339" s="390">
        <v>41274</v>
      </c>
      <c r="M339" s="73">
        <f t="shared" ref="M339:M354" si="171">(L339-K339)/7</f>
        <v>30.428571428571427</v>
      </c>
      <c r="N339" s="126" t="s">
        <v>672</v>
      </c>
      <c r="O339" s="852">
        <v>1</v>
      </c>
      <c r="P339" s="860">
        <f t="shared" ref="P339:P377" si="172">IF(O339/J339&gt;1,1,+O339/J339)</f>
        <v>1</v>
      </c>
      <c r="Q339" s="73">
        <f t="shared" ref="Q339:Q378" si="173">+M339*P339</f>
        <v>30.428571428571427</v>
      </c>
      <c r="R339" s="73">
        <f t="shared" ref="R339:R378" si="174">IF(L339&lt;=$T$8,Q339,0)</f>
        <v>30.428571428571427</v>
      </c>
      <c r="S339" s="73">
        <f t="shared" ref="S339:S378" si="175">IF($T$8&gt;=L339,M339,0)</f>
        <v>30.428571428571427</v>
      </c>
      <c r="T339" s="77"/>
      <c r="U339" s="77"/>
      <c r="V339" s="1320" t="s">
        <v>2082</v>
      </c>
      <c r="W339" s="213">
        <f t="shared" ref="W339:W378" si="176">IF(P339=100%,2,0)</f>
        <v>2</v>
      </c>
      <c r="X339" s="213">
        <f t="shared" ref="X339:X378" si="177">IF(L339&lt;$Z$3,0,1)</f>
        <v>0</v>
      </c>
      <c r="Y339" s="79" t="str">
        <f t="shared" ref="Y339:Y378" si="178">IF(W339+X339&gt;1,"CUMPLIDA",IF(X339=1,"EN TERMINO","VENCIDA"))</f>
        <v>CUMPLIDA</v>
      </c>
      <c r="AA339" s="432" t="s">
        <v>655</v>
      </c>
      <c r="AB339" s="846" t="str">
        <f t="shared" si="170"/>
        <v>CUMPLIDA</v>
      </c>
    </row>
    <row r="340" spans="1:28" s="371" customFormat="1" ht="257.25" customHeight="1" thickBot="1" x14ac:dyDescent="0.3">
      <c r="A340" s="383">
        <v>3</v>
      </c>
      <c r="B340" s="384"/>
      <c r="C340" s="459" t="s">
        <v>676</v>
      </c>
      <c r="D340" s="386" t="s">
        <v>677</v>
      </c>
      <c r="E340" s="386" t="s">
        <v>678</v>
      </c>
      <c r="F340" s="388" t="s">
        <v>1565</v>
      </c>
      <c r="G340" s="388" t="s">
        <v>1566</v>
      </c>
      <c r="H340" s="388" t="s">
        <v>1567</v>
      </c>
      <c r="I340" s="389" t="s">
        <v>679</v>
      </c>
      <c r="J340" s="462">
        <v>1</v>
      </c>
      <c r="K340" s="461">
        <v>41061</v>
      </c>
      <c r="L340" s="390">
        <v>41274</v>
      </c>
      <c r="M340" s="73">
        <f t="shared" si="171"/>
        <v>30.428571428571427</v>
      </c>
      <c r="N340" s="126" t="s">
        <v>672</v>
      </c>
      <c r="O340" s="852">
        <v>1</v>
      </c>
      <c r="P340" s="860">
        <f t="shared" si="172"/>
        <v>1</v>
      </c>
      <c r="Q340" s="73">
        <f t="shared" si="173"/>
        <v>30.428571428571427</v>
      </c>
      <c r="R340" s="73">
        <f t="shared" si="174"/>
        <v>30.428571428571427</v>
      </c>
      <c r="S340" s="73">
        <f t="shared" si="175"/>
        <v>30.428571428571427</v>
      </c>
      <c r="T340" s="77"/>
      <c r="U340" s="77"/>
      <c r="V340" s="1320" t="s">
        <v>2217</v>
      </c>
      <c r="W340" s="213">
        <f t="shared" si="176"/>
        <v>2</v>
      </c>
      <c r="X340" s="213">
        <f t="shared" si="177"/>
        <v>0</v>
      </c>
      <c r="Y340" s="79" t="str">
        <f t="shared" si="178"/>
        <v>CUMPLIDA</v>
      </c>
      <c r="AA340" s="432" t="s">
        <v>655</v>
      </c>
      <c r="AB340" s="846" t="str">
        <f t="shared" si="170"/>
        <v>CUMPLIDA</v>
      </c>
    </row>
    <row r="341" spans="1:28" s="371" customFormat="1" ht="159" thickBot="1" x14ac:dyDescent="0.3">
      <c r="A341" s="383">
        <v>4</v>
      </c>
      <c r="B341" s="384"/>
      <c r="C341" s="459" t="s">
        <v>680</v>
      </c>
      <c r="D341" s="386" t="s">
        <v>681</v>
      </c>
      <c r="E341" s="386" t="s">
        <v>682</v>
      </c>
      <c r="F341" s="387" t="s">
        <v>1568</v>
      </c>
      <c r="G341" s="388" t="s">
        <v>1569</v>
      </c>
      <c r="H341" s="388" t="s">
        <v>1570</v>
      </c>
      <c r="I341" s="389" t="s">
        <v>683</v>
      </c>
      <c r="J341" s="389">
        <v>2</v>
      </c>
      <c r="K341" s="461">
        <v>41061</v>
      </c>
      <c r="L341" s="390">
        <v>41274</v>
      </c>
      <c r="M341" s="73">
        <f t="shared" si="171"/>
        <v>30.428571428571427</v>
      </c>
      <c r="N341" s="126" t="s">
        <v>672</v>
      </c>
      <c r="O341" s="852">
        <v>2</v>
      </c>
      <c r="P341" s="860">
        <f t="shared" si="172"/>
        <v>1</v>
      </c>
      <c r="Q341" s="73">
        <f t="shared" si="173"/>
        <v>30.428571428571427</v>
      </c>
      <c r="R341" s="73">
        <f t="shared" si="174"/>
        <v>30.428571428571427</v>
      </c>
      <c r="S341" s="73">
        <f t="shared" si="175"/>
        <v>30.428571428571427</v>
      </c>
      <c r="T341" s="77"/>
      <c r="U341" s="77"/>
      <c r="V341" s="1286" t="s">
        <v>1571</v>
      </c>
      <c r="W341" s="213">
        <f t="shared" si="176"/>
        <v>2</v>
      </c>
      <c r="X341" s="213">
        <f t="shared" si="177"/>
        <v>0</v>
      </c>
      <c r="Y341" s="79" t="str">
        <f t="shared" si="178"/>
        <v>CUMPLIDA</v>
      </c>
      <c r="AA341" s="432" t="s">
        <v>655</v>
      </c>
      <c r="AB341" s="846" t="str">
        <f t="shared" si="170"/>
        <v>CUMPLIDA</v>
      </c>
    </row>
    <row r="342" spans="1:28" s="371" customFormat="1" ht="159" thickBot="1" x14ac:dyDescent="0.3">
      <c r="A342" s="383">
        <v>5</v>
      </c>
      <c r="B342" s="384"/>
      <c r="C342" s="459" t="s">
        <v>684</v>
      </c>
      <c r="D342" s="386" t="s">
        <v>685</v>
      </c>
      <c r="E342" s="386" t="s">
        <v>686</v>
      </c>
      <c r="F342" s="387" t="s">
        <v>1572</v>
      </c>
      <c r="G342" s="388" t="s">
        <v>1573</v>
      </c>
      <c r="H342" s="388" t="s">
        <v>1574</v>
      </c>
      <c r="I342" s="389" t="s">
        <v>1575</v>
      </c>
      <c r="J342" s="389">
        <v>1</v>
      </c>
      <c r="K342" s="461">
        <v>41061</v>
      </c>
      <c r="L342" s="390">
        <v>41274</v>
      </c>
      <c r="M342" s="73">
        <f t="shared" si="171"/>
        <v>30.428571428571427</v>
      </c>
      <c r="N342" s="126" t="s">
        <v>672</v>
      </c>
      <c r="O342" s="852">
        <v>1</v>
      </c>
      <c r="P342" s="860">
        <f t="shared" si="172"/>
        <v>1</v>
      </c>
      <c r="Q342" s="73">
        <f t="shared" si="173"/>
        <v>30.428571428571427</v>
      </c>
      <c r="R342" s="73">
        <f t="shared" si="174"/>
        <v>30.428571428571427</v>
      </c>
      <c r="S342" s="73">
        <f t="shared" si="175"/>
        <v>30.428571428571427</v>
      </c>
      <c r="T342" s="77"/>
      <c r="U342" s="77"/>
      <c r="V342" s="1286" t="s">
        <v>2079</v>
      </c>
      <c r="W342" s="213">
        <f t="shared" si="176"/>
        <v>2</v>
      </c>
      <c r="X342" s="213">
        <f t="shared" si="177"/>
        <v>0</v>
      </c>
      <c r="Y342" s="79" t="str">
        <f t="shared" si="178"/>
        <v>CUMPLIDA</v>
      </c>
      <c r="AA342" s="432" t="s">
        <v>655</v>
      </c>
      <c r="AB342" s="846" t="str">
        <f t="shared" si="170"/>
        <v>CUMPLIDA</v>
      </c>
    </row>
    <row r="343" spans="1:28" s="371" customFormat="1" ht="258.75" thickBot="1" x14ac:dyDescent="0.3">
      <c r="A343" s="383">
        <v>6</v>
      </c>
      <c r="B343" s="384"/>
      <c r="C343" s="459" t="s">
        <v>687</v>
      </c>
      <c r="D343" s="386" t="s">
        <v>688</v>
      </c>
      <c r="E343" s="386" t="s">
        <v>689</v>
      </c>
      <c r="F343" s="387" t="s">
        <v>690</v>
      </c>
      <c r="G343" s="388" t="s">
        <v>1576</v>
      </c>
      <c r="H343" s="388" t="s">
        <v>1577</v>
      </c>
      <c r="I343" s="389" t="s">
        <v>439</v>
      </c>
      <c r="J343" s="389">
        <v>4</v>
      </c>
      <c r="K343" s="461">
        <v>41061</v>
      </c>
      <c r="L343" s="390">
        <v>41274</v>
      </c>
      <c r="M343" s="73">
        <f t="shared" si="171"/>
        <v>30.428571428571427</v>
      </c>
      <c r="N343" s="126" t="s">
        <v>672</v>
      </c>
      <c r="O343" s="852">
        <v>4</v>
      </c>
      <c r="P343" s="860">
        <f t="shared" si="172"/>
        <v>1</v>
      </c>
      <c r="Q343" s="73">
        <f t="shared" si="173"/>
        <v>30.428571428571427</v>
      </c>
      <c r="R343" s="73">
        <f t="shared" si="174"/>
        <v>30.428571428571427</v>
      </c>
      <c r="S343" s="73">
        <f t="shared" si="175"/>
        <v>30.428571428571427</v>
      </c>
      <c r="T343" s="77"/>
      <c r="U343" s="853"/>
      <c r="V343" s="1286" t="s">
        <v>2218</v>
      </c>
      <c r="W343" s="213">
        <f t="shared" si="176"/>
        <v>2</v>
      </c>
      <c r="X343" s="213">
        <f t="shared" si="177"/>
        <v>0</v>
      </c>
      <c r="Y343" s="79" t="str">
        <f t="shared" si="178"/>
        <v>CUMPLIDA</v>
      </c>
      <c r="AA343" s="432" t="s">
        <v>655</v>
      </c>
      <c r="AB343" s="846" t="str">
        <f t="shared" si="170"/>
        <v>CUMPLIDA</v>
      </c>
    </row>
    <row r="344" spans="1:28" s="371" customFormat="1" ht="215.25" thickBot="1" x14ac:dyDescent="0.3">
      <c r="A344" s="383">
        <v>7</v>
      </c>
      <c r="B344" s="384"/>
      <c r="C344" s="459" t="s">
        <v>691</v>
      </c>
      <c r="D344" s="386" t="s">
        <v>692</v>
      </c>
      <c r="E344" s="386" t="s">
        <v>693</v>
      </c>
      <c r="F344" s="387" t="s">
        <v>1578</v>
      </c>
      <c r="G344" s="388" t="s">
        <v>694</v>
      </c>
      <c r="H344" s="388" t="s">
        <v>695</v>
      </c>
      <c r="I344" s="389" t="s">
        <v>1579</v>
      </c>
      <c r="J344" s="389">
        <v>1</v>
      </c>
      <c r="K344" s="461">
        <v>41061</v>
      </c>
      <c r="L344" s="390">
        <v>41274</v>
      </c>
      <c r="M344" s="73">
        <f t="shared" si="171"/>
        <v>30.428571428571427</v>
      </c>
      <c r="N344" s="126" t="s">
        <v>672</v>
      </c>
      <c r="O344" s="852">
        <v>1</v>
      </c>
      <c r="P344" s="860">
        <f t="shared" si="172"/>
        <v>1</v>
      </c>
      <c r="Q344" s="73">
        <f t="shared" si="173"/>
        <v>30.428571428571427</v>
      </c>
      <c r="R344" s="73">
        <f t="shared" si="174"/>
        <v>30.428571428571427</v>
      </c>
      <c r="S344" s="73">
        <f t="shared" si="175"/>
        <v>30.428571428571427</v>
      </c>
      <c r="T344" s="77"/>
      <c r="U344" s="77"/>
      <c r="V344" s="1320" t="s">
        <v>2219</v>
      </c>
      <c r="W344" s="213">
        <f t="shared" si="176"/>
        <v>2</v>
      </c>
      <c r="X344" s="213">
        <f t="shared" si="177"/>
        <v>0</v>
      </c>
      <c r="Y344" s="79" t="str">
        <f t="shared" si="178"/>
        <v>CUMPLIDA</v>
      </c>
      <c r="AA344" s="432" t="s">
        <v>655</v>
      </c>
      <c r="AB344" s="846" t="str">
        <f t="shared" si="170"/>
        <v>CUMPLIDA</v>
      </c>
    </row>
    <row r="345" spans="1:28" s="371" customFormat="1" ht="186.75" customHeight="1" thickBot="1" x14ac:dyDescent="0.3">
      <c r="A345" s="463">
        <v>8</v>
      </c>
      <c r="B345" s="464"/>
      <c r="C345" s="465" t="s">
        <v>696</v>
      </c>
      <c r="D345" s="466" t="s">
        <v>697</v>
      </c>
      <c r="E345" s="466" t="s">
        <v>698</v>
      </c>
      <c r="F345" s="408" t="s">
        <v>699</v>
      </c>
      <c r="G345" s="409" t="s">
        <v>700</v>
      </c>
      <c r="H345" s="409" t="s">
        <v>701</v>
      </c>
      <c r="I345" s="410" t="s">
        <v>702</v>
      </c>
      <c r="J345" s="410">
        <v>1</v>
      </c>
      <c r="K345" s="467">
        <v>41061</v>
      </c>
      <c r="L345" s="468">
        <v>41274</v>
      </c>
      <c r="M345" s="428">
        <f t="shared" si="171"/>
        <v>30.428571428571427</v>
      </c>
      <c r="N345" s="447" t="s">
        <v>672</v>
      </c>
      <c r="O345" s="854">
        <v>1</v>
      </c>
      <c r="P345" s="861">
        <f t="shared" si="172"/>
        <v>1</v>
      </c>
      <c r="Q345" s="428">
        <f t="shared" si="173"/>
        <v>30.428571428571427</v>
      </c>
      <c r="R345" s="428">
        <f t="shared" si="174"/>
        <v>30.428571428571427</v>
      </c>
      <c r="S345" s="428">
        <f t="shared" si="175"/>
        <v>30.428571428571427</v>
      </c>
      <c r="T345" s="855"/>
      <c r="U345" s="855"/>
      <c r="V345" s="1320" t="s">
        <v>1951</v>
      </c>
      <c r="W345" s="158">
        <f t="shared" si="176"/>
        <v>2</v>
      </c>
      <c r="X345" s="158">
        <f t="shared" si="177"/>
        <v>0</v>
      </c>
      <c r="Y345" s="256" t="str">
        <f t="shared" si="178"/>
        <v>CUMPLIDA</v>
      </c>
      <c r="AA345" s="432" t="s">
        <v>655</v>
      </c>
      <c r="AB345" s="846" t="str">
        <f t="shared" si="170"/>
        <v>CUMPLIDA</v>
      </c>
    </row>
    <row r="346" spans="1:28" s="371" customFormat="1" ht="135.75" customHeight="1" thickBot="1" x14ac:dyDescent="0.3">
      <c r="A346" s="1201">
        <v>9</v>
      </c>
      <c r="B346" s="1203"/>
      <c r="C346" s="1210" t="s">
        <v>703</v>
      </c>
      <c r="D346" s="1212" t="s">
        <v>704</v>
      </c>
      <c r="E346" s="1212" t="s">
        <v>705</v>
      </c>
      <c r="F346" s="395" t="s">
        <v>1580</v>
      </c>
      <c r="G346" s="396" t="s">
        <v>706</v>
      </c>
      <c r="H346" s="396" t="s">
        <v>707</v>
      </c>
      <c r="I346" s="397" t="s">
        <v>339</v>
      </c>
      <c r="J346" s="397">
        <v>1</v>
      </c>
      <c r="K346" s="469">
        <v>41061</v>
      </c>
      <c r="L346" s="469">
        <v>41274</v>
      </c>
      <c r="M346" s="50">
        <f t="shared" si="171"/>
        <v>30.428571428571427</v>
      </c>
      <c r="N346" s="438" t="s">
        <v>672</v>
      </c>
      <c r="O346" s="856">
        <v>1</v>
      </c>
      <c r="P346" s="862">
        <f t="shared" si="172"/>
        <v>1</v>
      </c>
      <c r="Q346" s="50">
        <f t="shared" si="173"/>
        <v>30.428571428571427</v>
      </c>
      <c r="R346" s="50">
        <f t="shared" si="174"/>
        <v>30.428571428571427</v>
      </c>
      <c r="S346" s="50">
        <f t="shared" si="175"/>
        <v>30.428571428571427</v>
      </c>
      <c r="T346" s="53"/>
      <c r="U346" s="53"/>
      <c r="V346" s="1360" t="s">
        <v>2080</v>
      </c>
      <c r="W346" s="370">
        <f t="shared" si="176"/>
        <v>2</v>
      </c>
      <c r="X346" s="370">
        <f t="shared" si="177"/>
        <v>0</v>
      </c>
      <c r="Y346" s="380" t="str">
        <f t="shared" si="178"/>
        <v>CUMPLIDA</v>
      </c>
      <c r="AA346" s="432" t="s">
        <v>655</v>
      </c>
      <c r="AB346" s="1033" t="str">
        <f>IF(Y346&amp;Y347="CUMPLIDA","CUMPLIDA",IF(OR(Y346="VENCIDA",Y347="VENCIDA"),"VENCIDA",IF(W346+W347=4,"CUMPLIDA","EN TERMINO")))</f>
        <v>CUMPLIDA</v>
      </c>
    </row>
    <row r="347" spans="1:28" s="371" customFormat="1" ht="53.25" customHeight="1" thickBot="1" x14ac:dyDescent="0.3">
      <c r="A347" s="1202"/>
      <c r="B347" s="1204"/>
      <c r="C347" s="1211"/>
      <c r="D347" s="1213"/>
      <c r="E347" s="1213"/>
      <c r="F347" s="471" t="s">
        <v>709</v>
      </c>
      <c r="G347" s="456" t="s">
        <v>1581</v>
      </c>
      <c r="H347" s="456" t="s">
        <v>1582</v>
      </c>
      <c r="I347" s="457" t="s">
        <v>636</v>
      </c>
      <c r="J347" s="457">
        <v>1</v>
      </c>
      <c r="K347" s="472">
        <v>41061</v>
      </c>
      <c r="L347" s="472">
        <v>41274</v>
      </c>
      <c r="M347" s="473">
        <f t="shared" si="171"/>
        <v>30.428571428571427</v>
      </c>
      <c r="N347" s="453" t="s">
        <v>672</v>
      </c>
      <c r="O347" s="857">
        <v>1</v>
      </c>
      <c r="P347" s="863">
        <f t="shared" si="172"/>
        <v>1</v>
      </c>
      <c r="Q347" s="473">
        <f t="shared" si="173"/>
        <v>30.428571428571427</v>
      </c>
      <c r="R347" s="473">
        <f t="shared" si="174"/>
        <v>30.428571428571427</v>
      </c>
      <c r="S347" s="473">
        <f t="shared" si="175"/>
        <v>30.428571428571427</v>
      </c>
      <c r="T347" s="858"/>
      <c r="U347" s="858"/>
      <c r="V347" s="1361" t="s">
        <v>1952</v>
      </c>
      <c r="W347" s="474">
        <f t="shared" si="176"/>
        <v>2</v>
      </c>
      <c r="X347" s="474">
        <f t="shared" si="177"/>
        <v>0</v>
      </c>
      <c r="Y347" s="445" t="str">
        <f t="shared" si="178"/>
        <v>CUMPLIDA</v>
      </c>
      <c r="AA347" s="432" t="s">
        <v>655</v>
      </c>
      <c r="AB347" s="1034"/>
    </row>
    <row r="348" spans="1:28" s="371" customFormat="1" ht="95.25" thickBot="1" x14ac:dyDescent="0.3">
      <c r="A348" s="1201">
        <v>10</v>
      </c>
      <c r="B348" s="1203"/>
      <c r="C348" s="1210" t="s">
        <v>710</v>
      </c>
      <c r="D348" s="1212" t="s">
        <v>711</v>
      </c>
      <c r="E348" s="1212" t="s">
        <v>712</v>
      </c>
      <c r="F348" s="395" t="s">
        <v>713</v>
      </c>
      <c r="G348" s="396" t="s">
        <v>1584</v>
      </c>
      <c r="H348" s="396" t="s">
        <v>1585</v>
      </c>
      <c r="I348" s="397" t="s">
        <v>714</v>
      </c>
      <c r="J348" s="397">
        <v>1</v>
      </c>
      <c r="K348" s="469">
        <v>41061</v>
      </c>
      <c r="L348" s="469">
        <v>41274</v>
      </c>
      <c r="M348" s="50">
        <f t="shared" si="171"/>
        <v>30.428571428571427</v>
      </c>
      <c r="N348" s="438" t="s">
        <v>672</v>
      </c>
      <c r="O348" s="856">
        <v>1</v>
      </c>
      <c r="P348" s="862">
        <f t="shared" si="172"/>
        <v>1</v>
      </c>
      <c r="Q348" s="50">
        <f t="shared" si="173"/>
        <v>30.428571428571427</v>
      </c>
      <c r="R348" s="50">
        <f t="shared" si="174"/>
        <v>30.428571428571427</v>
      </c>
      <c r="S348" s="50">
        <f t="shared" si="175"/>
        <v>30.428571428571427</v>
      </c>
      <c r="T348" s="53"/>
      <c r="U348" s="53"/>
      <c r="V348" s="1360" t="s">
        <v>1953</v>
      </c>
      <c r="W348" s="370">
        <f t="shared" si="176"/>
        <v>2</v>
      </c>
      <c r="X348" s="370">
        <f t="shared" si="177"/>
        <v>0</v>
      </c>
      <c r="Y348" s="380" t="str">
        <f t="shared" si="178"/>
        <v>CUMPLIDA</v>
      </c>
      <c r="AA348" s="432" t="s">
        <v>655</v>
      </c>
      <c r="AB348" s="1033" t="str">
        <f>IF(Y348&amp;Y349="CUMPLIDA","CUMPLIDA",IF(OR(Y348="VENCIDA",Y349="VENCIDA"),"VENCIDA",IF(W348+W349=4,"CUMPLIDA","EN TERMINO")))</f>
        <v>CUMPLIDA</v>
      </c>
    </row>
    <row r="349" spans="1:28" s="371" customFormat="1" ht="95.25" thickBot="1" x14ac:dyDescent="0.3">
      <c r="A349" s="1214"/>
      <c r="B349" s="1217"/>
      <c r="C349" s="1218"/>
      <c r="D349" s="1219"/>
      <c r="E349" s="1219"/>
      <c r="F349" s="398" t="s">
        <v>1583</v>
      </c>
      <c r="G349" s="399" t="s">
        <v>1584</v>
      </c>
      <c r="H349" s="399" t="s">
        <v>715</v>
      </c>
      <c r="I349" s="400" t="s">
        <v>715</v>
      </c>
      <c r="J349" s="400">
        <v>1</v>
      </c>
      <c r="K349" s="470">
        <v>41061</v>
      </c>
      <c r="L349" s="470">
        <v>41274</v>
      </c>
      <c r="M349" s="444">
        <f t="shared" si="171"/>
        <v>30.428571428571427</v>
      </c>
      <c r="N349" s="439" t="s">
        <v>672</v>
      </c>
      <c r="O349" s="859">
        <v>1</v>
      </c>
      <c r="P349" s="864">
        <f t="shared" si="172"/>
        <v>1</v>
      </c>
      <c r="Q349" s="545">
        <f t="shared" si="173"/>
        <v>30.428571428571427</v>
      </c>
      <c r="R349" s="545">
        <f t="shared" si="174"/>
        <v>30.428571428571427</v>
      </c>
      <c r="S349" s="545">
        <f t="shared" si="175"/>
        <v>30.428571428571427</v>
      </c>
      <c r="T349" s="63"/>
      <c r="U349" s="63"/>
      <c r="V349" s="1362" t="s">
        <v>2081</v>
      </c>
      <c r="W349" s="365">
        <f t="shared" si="176"/>
        <v>2</v>
      </c>
      <c r="X349" s="365">
        <f t="shared" si="177"/>
        <v>0</v>
      </c>
      <c r="Y349" s="382" t="str">
        <f t="shared" si="178"/>
        <v>CUMPLIDA</v>
      </c>
      <c r="AA349" s="432" t="s">
        <v>655</v>
      </c>
      <c r="AB349" s="1034"/>
    </row>
    <row r="350" spans="1:28" s="371" customFormat="1" ht="230.25" customHeight="1" thickBot="1" x14ac:dyDescent="0.3">
      <c r="A350" s="383">
        <v>11</v>
      </c>
      <c r="B350" s="384"/>
      <c r="C350" s="459" t="s">
        <v>716</v>
      </c>
      <c r="D350" s="386" t="s">
        <v>717</v>
      </c>
      <c r="E350" s="386" t="s">
        <v>718</v>
      </c>
      <c r="F350" s="387" t="s">
        <v>719</v>
      </c>
      <c r="G350" s="388" t="s">
        <v>720</v>
      </c>
      <c r="H350" s="388" t="s">
        <v>707</v>
      </c>
      <c r="I350" s="389" t="s">
        <v>708</v>
      </c>
      <c r="J350" s="389">
        <v>1</v>
      </c>
      <c r="K350" s="461">
        <v>41061</v>
      </c>
      <c r="L350" s="390">
        <v>41274</v>
      </c>
      <c r="M350" s="73">
        <f t="shared" si="171"/>
        <v>30.428571428571427</v>
      </c>
      <c r="N350" s="126" t="s">
        <v>672</v>
      </c>
      <c r="O350" s="852">
        <v>1</v>
      </c>
      <c r="P350" s="860">
        <f t="shared" si="172"/>
        <v>1</v>
      </c>
      <c r="Q350" s="73">
        <f t="shared" si="173"/>
        <v>30.428571428571427</v>
      </c>
      <c r="R350" s="73">
        <f t="shared" si="174"/>
        <v>30.428571428571427</v>
      </c>
      <c r="S350" s="73">
        <f t="shared" si="175"/>
        <v>30.428571428571427</v>
      </c>
      <c r="T350" s="77"/>
      <c r="U350" s="77"/>
      <c r="V350" s="1360" t="s">
        <v>2080</v>
      </c>
      <c r="W350" s="213">
        <f t="shared" si="176"/>
        <v>2</v>
      </c>
      <c r="X350" s="213">
        <f t="shared" si="177"/>
        <v>0</v>
      </c>
      <c r="Y350" s="79" t="str">
        <f t="shared" si="178"/>
        <v>CUMPLIDA</v>
      </c>
      <c r="AA350" s="432" t="s">
        <v>655</v>
      </c>
      <c r="AB350" s="846" t="str">
        <f t="shared" ref="AB350:AB351" si="179">IF(Y350="CUMPLIDA","CUMPLIDA",IF(Y350="EN TERMINO","EN TERMINO","VENCIDA"))</f>
        <v>CUMPLIDA</v>
      </c>
    </row>
    <row r="351" spans="1:28" s="371" customFormat="1" ht="230.25" customHeight="1" thickBot="1" x14ac:dyDescent="0.3">
      <c r="A351" s="463">
        <v>12</v>
      </c>
      <c r="B351" s="464"/>
      <c r="C351" s="465" t="s">
        <v>721</v>
      </c>
      <c r="D351" s="466" t="s">
        <v>722</v>
      </c>
      <c r="E351" s="466" t="s">
        <v>723</v>
      </c>
      <c r="F351" s="408" t="s">
        <v>724</v>
      </c>
      <c r="G351" s="409" t="s">
        <v>1586</v>
      </c>
      <c r="H351" s="409" t="s">
        <v>1587</v>
      </c>
      <c r="I351" s="410" t="s">
        <v>636</v>
      </c>
      <c r="J351" s="410">
        <v>1</v>
      </c>
      <c r="K351" s="467">
        <v>41061</v>
      </c>
      <c r="L351" s="468">
        <v>41274</v>
      </c>
      <c r="M351" s="428">
        <f t="shared" si="171"/>
        <v>30.428571428571427</v>
      </c>
      <c r="N351" s="447" t="s">
        <v>672</v>
      </c>
      <c r="O351" s="854">
        <v>1</v>
      </c>
      <c r="P351" s="861">
        <f t="shared" si="172"/>
        <v>1</v>
      </c>
      <c r="Q351" s="428">
        <f t="shared" si="173"/>
        <v>30.428571428571427</v>
      </c>
      <c r="R351" s="428">
        <f t="shared" si="174"/>
        <v>30.428571428571427</v>
      </c>
      <c r="S351" s="428">
        <f t="shared" si="175"/>
        <v>30.428571428571427</v>
      </c>
      <c r="T351" s="855"/>
      <c r="U351" s="855"/>
      <c r="V351" s="1363" t="s">
        <v>1954</v>
      </c>
      <c r="W351" s="158">
        <f t="shared" si="176"/>
        <v>2</v>
      </c>
      <c r="X351" s="158">
        <f t="shared" si="177"/>
        <v>0</v>
      </c>
      <c r="Y351" s="256" t="str">
        <f t="shared" si="178"/>
        <v>CUMPLIDA</v>
      </c>
      <c r="AA351" s="432" t="s">
        <v>655</v>
      </c>
      <c r="AB351" s="846" t="str">
        <f t="shared" si="179"/>
        <v>CUMPLIDA</v>
      </c>
    </row>
    <row r="352" spans="1:28" s="371" customFormat="1" ht="90.75" thickBot="1" x14ac:dyDescent="0.3">
      <c r="A352" s="1201">
        <v>13</v>
      </c>
      <c r="B352" s="1203"/>
      <c r="C352" s="1210" t="s">
        <v>725</v>
      </c>
      <c r="D352" s="1212" t="s">
        <v>726</v>
      </c>
      <c r="E352" s="1212" t="s">
        <v>727</v>
      </c>
      <c r="F352" s="395" t="s">
        <v>1588</v>
      </c>
      <c r="G352" s="396" t="s">
        <v>728</v>
      </c>
      <c r="H352" s="396" t="s">
        <v>729</v>
      </c>
      <c r="I352" s="397" t="s">
        <v>683</v>
      </c>
      <c r="J352" s="397">
        <v>14</v>
      </c>
      <c r="K352" s="469">
        <v>41061</v>
      </c>
      <c r="L352" s="469">
        <v>41274</v>
      </c>
      <c r="M352" s="50">
        <f t="shared" si="171"/>
        <v>30.428571428571427</v>
      </c>
      <c r="N352" s="438" t="s">
        <v>672</v>
      </c>
      <c r="O352" s="856">
        <v>14</v>
      </c>
      <c r="P352" s="862">
        <f t="shared" si="172"/>
        <v>1</v>
      </c>
      <c r="Q352" s="50">
        <f t="shared" si="173"/>
        <v>30.428571428571427</v>
      </c>
      <c r="R352" s="50">
        <f t="shared" si="174"/>
        <v>30.428571428571427</v>
      </c>
      <c r="S352" s="50">
        <f t="shared" si="175"/>
        <v>30.428571428571427</v>
      </c>
      <c r="T352" s="53"/>
      <c r="U352" s="53"/>
      <c r="V352" s="1283" t="s">
        <v>1955</v>
      </c>
      <c r="W352" s="370">
        <f t="shared" si="176"/>
        <v>2</v>
      </c>
      <c r="X352" s="370">
        <f t="shared" si="177"/>
        <v>0</v>
      </c>
      <c r="Y352" s="380" t="str">
        <f t="shared" si="178"/>
        <v>CUMPLIDA</v>
      </c>
      <c r="AA352" s="432" t="s">
        <v>655</v>
      </c>
      <c r="AB352" s="1033" t="str">
        <f>IF(Y352&amp;Y353="CUMPLIDA","CUMPLIDA",IF(OR(Y352="VENCIDA",Y353="VENCIDA"),"VENCIDA",IF(W352+W353=4,"CUMPLIDA","EN TERMINO")))</f>
        <v>CUMPLIDA</v>
      </c>
    </row>
    <row r="353" spans="1:28" s="371" customFormat="1" ht="125.25" customHeight="1" thickBot="1" x14ac:dyDescent="0.3">
      <c r="A353" s="1214"/>
      <c r="B353" s="1217"/>
      <c r="C353" s="1218"/>
      <c r="D353" s="1219"/>
      <c r="E353" s="1219"/>
      <c r="F353" s="398" t="s">
        <v>1588</v>
      </c>
      <c r="G353" s="399" t="s">
        <v>728</v>
      </c>
      <c r="H353" s="399" t="s">
        <v>715</v>
      </c>
      <c r="I353" s="400" t="s">
        <v>715</v>
      </c>
      <c r="J353" s="400">
        <v>1</v>
      </c>
      <c r="K353" s="470">
        <v>41061</v>
      </c>
      <c r="L353" s="470">
        <v>41274</v>
      </c>
      <c r="M353" s="444">
        <f t="shared" si="171"/>
        <v>30.428571428571427</v>
      </c>
      <c r="N353" s="439" t="s">
        <v>672</v>
      </c>
      <c r="O353" s="859">
        <v>1</v>
      </c>
      <c r="P353" s="864">
        <f t="shared" si="172"/>
        <v>1</v>
      </c>
      <c r="Q353" s="545">
        <f t="shared" si="173"/>
        <v>30.428571428571427</v>
      </c>
      <c r="R353" s="545">
        <f t="shared" si="174"/>
        <v>30.428571428571427</v>
      </c>
      <c r="S353" s="545">
        <f t="shared" si="175"/>
        <v>30.428571428571427</v>
      </c>
      <c r="T353" s="63"/>
      <c r="U353" s="63"/>
      <c r="V353" s="1362" t="s">
        <v>2220</v>
      </c>
      <c r="W353" s="365">
        <f t="shared" si="176"/>
        <v>2</v>
      </c>
      <c r="X353" s="365">
        <f t="shared" si="177"/>
        <v>0</v>
      </c>
      <c r="Y353" s="382" t="str">
        <f t="shared" si="178"/>
        <v>CUMPLIDA</v>
      </c>
      <c r="AA353" s="432" t="s">
        <v>655</v>
      </c>
      <c r="AB353" s="1034"/>
    </row>
    <row r="354" spans="1:28" s="371" customFormat="1" ht="162.75" customHeight="1" thickBot="1" x14ac:dyDescent="0.3">
      <c r="A354" s="463">
        <v>14</v>
      </c>
      <c r="B354" s="464"/>
      <c r="C354" s="465" t="s">
        <v>730</v>
      </c>
      <c r="D354" s="466" t="s">
        <v>731</v>
      </c>
      <c r="E354" s="466" t="s">
        <v>732</v>
      </c>
      <c r="F354" s="408" t="s">
        <v>1589</v>
      </c>
      <c r="G354" s="409" t="s">
        <v>733</v>
      </c>
      <c r="H354" s="409" t="s">
        <v>550</v>
      </c>
      <c r="I354" s="410" t="s">
        <v>550</v>
      </c>
      <c r="J354" s="410">
        <v>1</v>
      </c>
      <c r="K354" s="468">
        <v>41061</v>
      </c>
      <c r="L354" s="468">
        <v>41274</v>
      </c>
      <c r="M354" s="428">
        <f t="shared" si="171"/>
        <v>30.428571428571427</v>
      </c>
      <c r="N354" s="447" t="s">
        <v>672</v>
      </c>
      <c r="O354" s="854">
        <v>1</v>
      </c>
      <c r="P354" s="861">
        <f t="shared" si="172"/>
        <v>1</v>
      </c>
      <c r="Q354" s="428">
        <f t="shared" si="173"/>
        <v>30.428571428571427</v>
      </c>
      <c r="R354" s="428">
        <f t="shared" si="174"/>
        <v>30.428571428571427</v>
      </c>
      <c r="S354" s="428">
        <f t="shared" si="175"/>
        <v>30.428571428571427</v>
      </c>
      <c r="T354" s="855"/>
      <c r="U354" s="855"/>
      <c r="V354" s="1293" t="s">
        <v>1210</v>
      </c>
      <c r="W354" s="407">
        <f t="shared" si="176"/>
        <v>2</v>
      </c>
      <c r="X354" s="407">
        <f t="shared" si="177"/>
        <v>0</v>
      </c>
      <c r="Y354" s="256" t="str">
        <f t="shared" si="178"/>
        <v>CUMPLIDA</v>
      </c>
      <c r="AA354" s="432" t="s">
        <v>655</v>
      </c>
      <c r="AB354" s="846" t="str">
        <f>IF(Y354="CUMPLIDA","CUMPLIDA",IF(Y354="EN TERMINO","EN TERMINO","VENCIDA"))</f>
        <v>CUMPLIDA</v>
      </c>
    </row>
    <row r="355" spans="1:28" s="371" customFormat="1" ht="216" customHeight="1" thickBot="1" x14ac:dyDescent="0.3">
      <c r="A355" s="1201">
        <v>15</v>
      </c>
      <c r="B355" s="1203"/>
      <c r="C355" s="1210" t="s">
        <v>734</v>
      </c>
      <c r="D355" s="1212" t="s">
        <v>1211</v>
      </c>
      <c r="E355" s="1212" t="s">
        <v>1212</v>
      </c>
      <c r="F355" s="395" t="s">
        <v>1590</v>
      </c>
      <c r="G355" s="396" t="s">
        <v>1597</v>
      </c>
      <c r="H355" s="396" t="s">
        <v>550</v>
      </c>
      <c r="I355" s="397" t="s">
        <v>550</v>
      </c>
      <c r="J355" s="397">
        <v>1</v>
      </c>
      <c r="K355" s="469">
        <v>41061</v>
      </c>
      <c r="L355" s="469">
        <v>41274</v>
      </c>
      <c r="M355" s="50">
        <f>(L355-K355)/7</f>
        <v>30.428571428571427</v>
      </c>
      <c r="N355" s="438" t="s">
        <v>672</v>
      </c>
      <c r="O355" s="856">
        <v>1</v>
      </c>
      <c r="P355" s="862">
        <f t="shared" si="172"/>
        <v>1</v>
      </c>
      <c r="Q355" s="50">
        <f t="shared" si="173"/>
        <v>30.428571428571427</v>
      </c>
      <c r="R355" s="50">
        <f t="shared" si="174"/>
        <v>30.428571428571427</v>
      </c>
      <c r="S355" s="50">
        <f t="shared" si="175"/>
        <v>30.428571428571427</v>
      </c>
      <c r="T355" s="53"/>
      <c r="U355" s="53"/>
      <c r="V355" s="1293" t="s">
        <v>1592</v>
      </c>
      <c r="W355" s="370">
        <f t="shared" si="176"/>
        <v>2</v>
      </c>
      <c r="X355" s="370">
        <f t="shared" si="177"/>
        <v>0</v>
      </c>
      <c r="Y355" s="380" t="str">
        <f t="shared" si="178"/>
        <v>CUMPLIDA</v>
      </c>
      <c r="AA355" s="432" t="s">
        <v>655</v>
      </c>
      <c r="AB355" s="1033" t="str">
        <f>IF(Y355&amp;Y356="CUMPLIDA","CUMPLIDA",IF(OR(Y355="VENCIDA",Y356="VENCIDA"),"VENCIDA",IF(W355+W356=4,"CUMPLIDA","EN TERMINO")))</f>
        <v>CUMPLIDA</v>
      </c>
    </row>
    <row r="356" spans="1:28" s="371" customFormat="1" ht="189.75" customHeight="1" thickBot="1" x14ac:dyDescent="0.3">
      <c r="A356" s="1202"/>
      <c r="B356" s="1204"/>
      <c r="C356" s="1211"/>
      <c r="D356" s="1213"/>
      <c r="E356" s="1213"/>
      <c r="F356" s="471" t="s">
        <v>735</v>
      </c>
      <c r="G356" s="456" t="s">
        <v>1597</v>
      </c>
      <c r="H356" s="456" t="s">
        <v>1593</v>
      </c>
      <c r="I356" s="457" t="s">
        <v>737</v>
      </c>
      <c r="J356" s="457">
        <v>2</v>
      </c>
      <c r="K356" s="472">
        <v>41061</v>
      </c>
      <c r="L356" s="472">
        <v>41274</v>
      </c>
      <c r="M356" s="473">
        <f>(L356-K356)/7</f>
        <v>30.428571428571427</v>
      </c>
      <c r="N356" s="453" t="s">
        <v>672</v>
      </c>
      <c r="O356" s="857">
        <v>2</v>
      </c>
      <c r="P356" s="863">
        <f t="shared" si="172"/>
        <v>1</v>
      </c>
      <c r="Q356" s="473">
        <f t="shared" si="173"/>
        <v>30.428571428571427</v>
      </c>
      <c r="R356" s="473">
        <f t="shared" si="174"/>
        <v>30.428571428571427</v>
      </c>
      <c r="S356" s="473">
        <f t="shared" si="175"/>
        <v>30.428571428571427</v>
      </c>
      <c r="T356" s="858"/>
      <c r="U356" s="858"/>
      <c r="V356" s="1364" t="s">
        <v>1966</v>
      </c>
      <c r="W356" s="474">
        <f t="shared" si="176"/>
        <v>2</v>
      </c>
      <c r="X356" s="474">
        <f t="shared" si="177"/>
        <v>0</v>
      </c>
      <c r="Y356" s="445" t="str">
        <f t="shared" si="178"/>
        <v>CUMPLIDA</v>
      </c>
      <c r="AA356" s="432" t="s">
        <v>655</v>
      </c>
      <c r="AB356" s="1034"/>
    </row>
    <row r="357" spans="1:28" s="371" customFormat="1" ht="161.25" customHeight="1" thickBot="1" x14ac:dyDescent="0.3">
      <c r="A357" s="1201">
        <v>16</v>
      </c>
      <c r="B357" s="1203"/>
      <c r="C357" s="1210" t="s">
        <v>738</v>
      </c>
      <c r="D357" s="1212" t="s">
        <v>739</v>
      </c>
      <c r="E357" s="1212" t="s">
        <v>740</v>
      </c>
      <c r="F357" s="395" t="s">
        <v>1594</v>
      </c>
      <c r="G357" s="396" t="s">
        <v>1598</v>
      </c>
      <c r="H357" s="396" t="s">
        <v>550</v>
      </c>
      <c r="I357" s="397" t="s">
        <v>550</v>
      </c>
      <c r="J357" s="397">
        <v>1</v>
      </c>
      <c r="K357" s="469">
        <v>41061</v>
      </c>
      <c r="L357" s="469">
        <v>41274</v>
      </c>
      <c r="M357" s="50">
        <f t="shared" ref="M357:M364" si="180">(L357-K357)/7</f>
        <v>30.428571428571427</v>
      </c>
      <c r="N357" s="438" t="s">
        <v>672</v>
      </c>
      <c r="O357" s="856">
        <v>1</v>
      </c>
      <c r="P357" s="862">
        <f t="shared" si="172"/>
        <v>1</v>
      </c>
      <c r="Q357" s="50">
        <f t="shared" si="173"/>
        <v>30.428571428571427</v>
      </c>
      <c r="R357" s="50">
        <f t="shared" si="174"/>
        <v>30.428571428571427</v>
      </c>
      <c r="S357" s="50">
        <f t="shared" si="175"/>
        <v>30.428571428571427</v>
      </c>
      <c r="T357" s="53"/>
      <c r="U357" s="53"/>
      <c r="V357" s="1283" t="s">
        <v>1022</v>
      </c>
      <c r="W357" s="370">
        <f t="shared" si="176"/>
        <v>2</v>
      </c>
      <c r="X357" s="370">
        <f t="shared" si="177"/>
        <v>0</v>
      </c>
      <c r="Y357" s="380" t="str">
        <f t="shared" si="178"/>
        <v>CUMPLIDA</v>
      </c>
      <c r="AA357" s="432" t="s">
        <v>655</v>
      </c>
      <c r="AB357" s="1033" t="str">
        <f>IF(Y357&amp;Y358="CUMPLIDA","CUMPLIDA",IF(OR(Y357="VENCIDA",Y358="VENCIDA"),"VENCIDA",IF(W357+W358=4,"CUMPLIDA","EN TERMINO")))</f>
        <v>CUMPLIDA</v>
      </c>
    </row>
    <row r="358" spans="1:28" s="371" customFormat="1" ht="138.75" customHeight="1" thickBot="1" x14ac:dyDescent="0.3">
      <c r="A358" s="1202"/>
      <c r="B358" s="1204"/>
      <c r="C358" s="1211"/>
      <c r="D358" s="1213"/>
      <c r="E358" s="1213"/>
      <c r="F358" s="471" t="s">
        <v>1595</v>
      </c>
      <c r="G358" s="456" t="s">
        <v>1597</v>
      </c>
      <c r="H358" s="456" t="s">
        <v>1593</v>
      </c>
      <c r="I358" s="457" t="s">
        <v>737</v>
      </c>
      <c r="J358" s="457">
        <v>2</v>
      </c>
      <c r="K358" s="472">
        <v>41061</v>
      </c>
      <c r="L358" s="472">
        <v>41274</v>
      </c>
      <c r="M358" s="473">
        <f t="shared" si="180"/>
        <v>30.428571428571427</v>
      </c>
      <c r="N358" s="453" t="s">
        <v>672</v>
      </c>
      <c r="O358" s="857">
        <v>2</v>
      </c>
      <c r="P358" s="863">
        <f t="shared" si="172"/>
        <v>1</v>
      </c>
      <c r="Q358" s="473">
        <f t="shared" si="173"/>
        <v>30.428571428571427</v>
      </c>
      <c r="R358" s="473">
        <f t="shared" si="174"/>
        <v>30.428571428571427</v>
      </c>
      <c r="S358" s="473">
        <f t="shared" si="175"/>
        <v>30.428571428571427</v>
      </c>
      <c r="T358" s="858"/>
      <c r="U358" s="858"/>
      <c r="V358" s="1364" t="s">
        <v>1966</v>
      </c>
      <c r="W358" s="474">
        <f t="shared" si="176"/>
        <v>2</v>
      </c>
      <c r="X358" s="474">
        <f t="shared" si="177"/>
        <v>0</v>
      </c>
      <c r="Y358" s="445" t="str">
        <f t="shared" si="178"/>
        <v>CUMPLIDA</v>
      </c>
      <c r="AA358" s="432" t="s">
        <v>655</v>
      </c>
      <c r="AB358" s="1034"/>
    </row>
    <row r="359" spans="1:28" s="371" customFormat="1" ht="95.25" customHeight="1" thickBot="1" x14ac:dyDescent="0.3">
      <c r="A359" s="1201">
        <v>17</v>
      </c>
      <c r="B359" s="1203"/>
      <c r="C359" s="1210" t="s">
        <v>741</v>
      </c>
      <c r="D359" s="1212" t="s">
        <v>742</v>
      </c>
      <c r="E359" s="1212" t="s">
        <v>743</v>
      </c>
      <c r="F359" s="395" t="s">
        <v>1594</v>
      </c>
      <c r="G359" s="396" t="s">
        <v>1597</v>
      </c>
      <c r="H359" s="396" t="s">
        <v>550</v>
      </c>
      <c r="I359" s="397" t="s">
        <v>550</v>
      </c>
      <c r="J359" s="397">
        <v>1</v>
      </c>
      <c r="K359" s="469">
        <v>41061</v>
      </c>
      <c r="L359" s="469">
        <v>41274</v>
      </c>
      <c r="M359" s="50">
        <f t="shared" si="180"/>
        <v>30.428571428571427</v>
      </c>
      <c r="N359" s="438" t="s">
        <v>672</v>
      </c>
      <c r="O359" s="856">
        <v>1</v>
      </c>
      <c r="P359" s="862">
        <f t="shared" ref="P359:P376" si="181">IF(O359/J359&gt;1,1,+O359/J359)</f>
        <v>1</v>
      </c>
      <c r="Q359" s="50">
        <f t="shared" ref="Q359:Q376" si="182">+M359*P359</f>
        <v>30.428571428571427</v>
      </c>
      <c r="R359" s="50">
        <f t="shared" ref="R359:R376" si="183">IF(L359&lt;=$T$8,Q359,0)</f>
        <v>30.428571428571427</v>
      </c>
      <c r="S359" s="50">
        <f t="shared" ref="S359:S376" si="184">IF($T$8&gt;=L359,M359,0)</f>
        <v>30.428571428571427</v>
      </c>
      <c r="T359" s="53"/>
      <c r="U359" s="53"/>
      <c r="V359" s="1283" t="s">
        <v>1022</v>
      </c>
      <c r="W359" s="370">
        <f t="shared" si="176"/>
        <v>2</v>
      </c>
      <c r="X359" s="370">
        <f t="shared" si="177"/>
        <v>0</v>
      </c>
      <c r="Y359" s="380" t="str">
        <f t="shared" si="178"/>
        <v>CUMPLIDA</v>
      </c>
      <c r="AA359" s="432" t="s">
        <v>655</v>
      </c>
      <c r="AB359" s="1033" t="str">
        <f>IF(Y359&amp;Y360="CUMPLIDA","CUMPLIDA",IF(OR(Y359="VENCIDA",Y360="VENCIDA"),"VENCIDA",IF(W359+W360=4,"CUMPLIDA","EN TERMINO")))</f>
        <v>CUMPLIDA</v>
      </c>
    </row>
    <row r="360" spans="1:28" s="371" customFormat="1" ht="115.5" customHeight="1" thickBot="1" x14ac:dyDescent="0.3">
      <c r="A360" s="1202"/>
      <c r="B360" s="1204"/>
      <c r="C360" s="1211"/>
      <c r="D360" s="1213"/>
      <c r="E360" s="1213"/>
      <c r="F360" s="471" t="s">
        <v>1596</v>
      </c>
      <c r="G360" s="456" t="s">
        <v>1597</v>
      </c>
      <c r="H360" s="456" t="s">
        <v>1593</v>
      </c>
      <c r="I360" s="457" t="s">
        <v>737</v>
      </c>
      <c r="J360" s="457">
        <v>2</v>
      </c>
      <c r="K360" s="472">
        <v>41061</v>
      </c>
      <c r="L360" s="472">
        <v>41274</v>
      </c>
      <c r="M360" s="473">
        <f t="shared" si="180"/>
        <v>30.428571428571427</v>
      </c>
      <c r="N360" s="453" t="s">
        <v>672</v>
      </c>
      <c r="O360" s="857">
        <v>2</v>
      </c>
      <c r="P360" s="863">
        <f t="shared" si="181"/>
        <v>1</v>
      </c>
      <c r="Q360" s="806">
        <f t="shared" si="182"/>
        <v>30.428571428571427</v>
      </c>
      <c r="R360" s="473">
        <f t="shared" si="183"/>
        <v>30.428571428571427</v>
      </c>
      <c r="S360" s="473">
        <f t="shared" si="184"/>
        <v>30.428571428571427</v>
      </c>
      <c r="T360" s="858"/>
      <c r="U360" s="858"/>
      <c r="V360" s="1364" t="s">
        <v>1966</v>
      </c>
      <c r="W360" s="474">
        <f t="shared" si="176"/>
        <v>2</v>
      </c>
      <c r="X360" s="474">
        <f t="shared" si="177"/>
        <v>0</v>
      </c>
      <c r="Y360" s="445" t="str">
        <f t="shared" si="178"/>
        <v>CUMPLIDA</v>
      </c>
      <c r="AA360" s="432" t="s">
        <v>655</v>
      </c>
      <c r="AB360" s="1034"/>
    </row>
    <row r="361" spans="1:28" s="371" customFormat="1" ht="172.5" customHeight="1" thickBot="1" x14ac:dyDescent="0.3">
      <c r="A361" s="1201">
        <v>18</v>
      </c>
      <c r="B361" s="1203"/>
      <c r="C361" s="1210" t="s">
        <v>745</v>
      </c>
      <c r="D361" s="1212" t="s">
        <v>746</v>
      </c>
      <c r="E361" s="1212" t="s">
        <v>747</v>
      </c>
      <c r="F361" s="395" t="s">
        <v>1594</v>
      </c>
      <c r="G361" s="396" t="s">
        <v>1597</v>
      </c>
      <c r="H361" s="396" t="s">
        <v>550</v>
      </c>
      <c r="I361" s="397" t="s">
        <v>550</v>
      </c>
      <c r="J361" s="397">
        <v>1</v>
      </c>
      <c r="K361" s="469">
        <v>41061</v>
      </c>
      <c r="L361" s="469">
        <v>41274</v>
      </c>
      <c r="M361" s="50">
        <f t="shared" si="180"/>
        <v>30.428571428571427</v>
      </c>
      <c r="N361" s="438" t="s">
        <v>672</v>
      </c>
      <c r="O361" s="856">
        <v>1</v>
      </c>
      <c r="P361" s="862">
        <f t="shared" si="181"/>
        <v>1</v>
      </c>
      <c r="Q361" s="50">
        <f t="shared" si="182"/>
        <v>30.428571428571427</v>
      </c>
      <c r="R361" s="50">
        <f t="shared" si="183"/>
        <v>30.428571428571427</v>
      </c>
      <c r="S361" s="50">
        <f t="shared" si="184"/>
        <v>30.428571428571427</v>
      </c>
      <c r="T361" s="53"/>
      <c r="U361" s="53"/>
      <c r="V361" s="1283" t="s">
        <v>1022</v>
      </c>
      <c r="W361" s="370">
        <f t="shared" si="176"/>
        <v>2</v>
      </c>
      <c r="X361" s="370">
        <f t="shared" si="177"/>
        <v>0</v>
      </c>
      <c r="Y361" s="380" t="str">
        <f t="shared" si="178"/>
        <v>CUMPLIDA</v>
      </c>
      <c r="AA361" s="432" t="s">
        <v>655</v>
      </c>
      <c r="AB361" s="1033" t="str">
        <f>IF(Y361&amp;Y362="CUMPLIDA","CUMPLIDA",IF(OR(Y361="VENCIDA",Y362="VENCIDA"),"VENCIDA",IF(W361+W362=4,"CUMPLIDA","EN TERMINO")))</f>
        <v>CUMPLIDA</v>
      </c>
    </row>
    <row r="362" spans="1:28" s="371" customFormat="1" ht="237" customHeight="1" thickBot="1" x14ac:dyDescent="0.3">
      <c r="A362" s="1202"/>
      <c r="B362" s="1204"/>
      <c r="C362" s="1211"/>
      <c r="D362" s="1213"/>
      <c r="E362" s="1213"/>
      <c r="F362" s="471" t="s">
        <v>1596</v>
      </c>
      <c r="G362" s="456" t="s">
        <v>1597</v>
      </c>
      <c r="H362" s="456" t="s">
        <v>1593</v>
      </c>
      <c r="I362" s="457" t="s">
        <v>737</v>
      </c>
      <c r="J362" s="457">
        <v>2</v>
      </c>
      <c r="K362" s="472">
        <v>41061</v>
      </c>
      <c r="L362" s="472">
        <v>41274</v>
      </c>
      <c r="M362" s="473">
        <f t="shared" si="180"/>
        <v>30.428571428571427</v>
      </c>
      <c r="N362" s="453" t="s">
        <v>672</v>
      </c>
      <c r="O362" s="857">
        <v>2</v>
      </c>
      <c r="P362" s="863">
        <f t="shared" si="181"/>
        <v>1</v>
      </c>
      <c r="Q362" s="806">
        <f t="shared" si="182"/>
        <v>30.428571428571427</v>
      </c>
      <c r="R362" s="473">
        <f t="shared" si="183"/>
        <v>30.428571428571427</v>
      </c>
      <c r="S362" s="473">
        <f t="shared" si="184"/>
        <v>30.428571428571427</v>
      </c>
      <c r="T362" s="858"/>
      <c r="U362" s="858"/>
      <c r="V362" s="1364" t="s">
        <v>1966</v>
      </c>
      <c r="W362" s="474">
        <f t="shared" si="176"/>
        <v>2</v>
      </c>
      <c r="X362" s="474">
        <f t="shared" si="177"/>
        <v>0</v>
      </c>
      <c r="Y362" s="445" t="str">
        <f t="shared" si="178"/>
        <v>CUMPLIDA</v>
      </c>
      <c r="AA362" s="432" t="s">
        <v>655</v>
      </c>
      <c r="AB362" s="1034"/>
    </row>
    <row r="363" spans="1:28" s="371" customFormat="1" ht="106.5" customHeight="1" thickBot="1" x14ac:dyDescent="0.3">
      <c r="A363" s="1201">
        <v>19</v>
      </c>
      <c r="B363" s="1203"/>
      <c r="C363" s="1210" t="s">
        <v>748</v>
      </c>
      <c r="D363" s="1212" t="s">
        <v>749</v>
      </c>
      <c r="E363" s="1212" t="s">
        <v>750</v>
      </c>
      <c r="F363" s="395" t="s">
        <v>1594</v>
      </c>
      <c r="G363" s="396" t="s">
        <v>1597</v>
      </c>
      <c r="H363" s="396" t="s">
        <v>550</v>
      </c>
      <c r="I363" s="397" t="s">
        <v>550</v>
      </c>
      <c r="J363" s="397">
        <v>1</v>
      </c>
      <c r="K363" s="469">
        <v>41061</v>
      </c>
      <c r="L363" s="469">
        <v>41274</v>
      </c>
      <c r="M363" s="50">
        <f t="shared" si="180"/>
        <v>30.428571428571427</v>
      </c>
      <c r="N363" s="438" t="s">
        <v>672</v>
      </c>
      <c r="O363" s="856">
        <v>1</v>
      </c>
      <c r="P363" s="862">
        <f t="shared" si="181"/>
        <v>1</v>
      </c>
      <c r="Q363" s="50">
        <f t="shared" si="182"/>
        <v>30.428571428571427</v>
      </c>
      <c r="R363" s="50">
        <f t="shared" si="183"/>
        <v>30.428571428571427</v>
      </c>
      <c r="S363" s="50">
        <f t="shared" si="184"/>
        <v>30.428571428571427</v>
      </c>
      <c r="T363" s="53"/>
      <c r="U363" s="53"/>
      <c r="V363" s="1283" t="s">
        <v>1022</v>
      </c>
      <c r="W363" s="370">
        <f t="shared" si="176"/>
        <v>2</v>
      </c>
      <c r="X363" s="370">
        <f t="shared" si="177"/>
        <v>0</v>
      </c>
      <c r="Y363" s="380" t="str">
        <f t="shared" si="178"/>
        <v>CUMPLIDA</v>
      </c>
      <c r="AA363" s="432" t="s">
        <v>655</v>
      </c>
      <c r="AB363" s="1033" t="str">
        <f>IF(Y363&amp;Y364="CUMPLIDA","CUMPLIDA",IF(OR(Y363="VENCIDA",Y364="VENCIDA"),"VENCIDA",IF(W363+W364=4,"CUMPLIDA","EN TERMINO")))</f>
        <v>CUMPLIDA</v>
      </c>
    </row>
    <row r="364" spans="1:28" s="371" customFormat="1" ht="100.5" customHeight="1" thickBot="1" x14ac:dyDescent="0.3">
      <c r="A364" s="1202"/>
      <c r="B364" s="1204"/>
      <c r="C364" s="1211"/>
      <c r="D364" s="1213"/>
      <c r="E364" s="1213"/>
      <c r="F364" s="471" t="s">
        <v>1596</v>
      </c>
      <c r="G364" s="456" t="s">
        <v>1597</v>
      </c>
      <c r="H364" s="456" t="s">
        <v>1593</v>
      </c>
      <c r="I364" s="457" t="s">
        <v>737</v>
      </c>
      <c r="J364" s="457">
        <v>2</v>
      </c>
      <c r="K364" s="472">
        <v>41061</v>
      </c>
      <c r="L364" s="472">
        <v>41274</v>
      </c>
      <c r="M364" s="473">
        <f t="shared" si="180"/>
        <v>30.428571428571427</v>
      </c>
      <c r="N364" s="453" t="s">
        <v>672</v>
      </c>
      <c r="O364" s="857">
        <v>2</v>
      </c>
      <c r="P364" s="863">
        <f t="shared" si="181"/>
        <v>1</v>
      </c>
      <c r="Q364" s="473">
        <f t="shared" si="182"/>
        <v>30.428571428571427</v>
      </c>
      <c r="R364" s="473">
        <f t="shared" si="183"/>
        <v>30.428571428571427</v>
      </c>
      <c r="S364" s="473">
        <f t="shared" si="184"/>
        <v>30.428571428571427</v>
      </c>
      <c r="T364" s="858"/>
      <c r="U364" s="858"/>
      <c r="V364" s="1364" t="s">
        <v>1966</v>
      </c>
      <c r="W364" s="474">
        <f t="shared" si="176"/>
        <v>2</v>
      </c>
      <c r="X364" s="474">
        <f t="shared" si="177"/>
        <v>0</v>
      </c>
      <c r="Y364" s="445" t="str">
        <f t="shared" si="178"/>
        <v>CUMPLIDA</v>
      </c>
      <c r="AA364" s="432" t="s">
        <v>655</v>
      </c>
      <c r="AB364" s="1034"/>
    </row>
    <row r="365" spans="1:28" s="371" customFormat="1" ht="159" customHeight="1" thickBot="1" x14ac:dyDescent="0.3">
      <c r="A365" s="1201">
        <v>20</v>
      </c>
      <c r="B365" s="1203"/>
      <c r="C365" s="1210" t="s">
        <v>751</v>
      </c>
      <c r="D365" s="1212" t="s">
        <v>752</v>
      </c>
      <c r="E365" s="1212" t="s">
        <v>753</v>
      </c>
      <c r="F365" s="395" t="s">
        <v>1594</v>
      </c>
      <c r="G365" s="396" t="s">
        <v>1597</v>
      </c>
      <c r="H365" s="396" t="s">
        <v>550</v>
      </c>
      <c r="I365" s="397" t="s">
        <v>550</v>
      </c>
      <c r="J365" s="397">
        <v>1</v>
      </c>
      <c r="K365" s="469">
        <v>41061</v>
      </c>
      <c r="L365" s="469">
        <v>41274</v>
      </c>
      <c r="M365" s="50">
        <f>(L365-K365)/7</f>
        <v>30.428571428571427</v>
      </c>
      <c r="N365" s="438" t="s">
        <v>672</v>
      </c>
      <c r="O365" s="856">
        <v>1</v>
      </c>
      <c r="P365" s="862">
        <f t="shared" si="181"/>
        <v>1</v>
      </c>
      <c r="Q365" s="50">
        <f t="shared" si="182"/>
        <v>30.428571428571427</v>
      </c>
      <c r="R365" s="50">
        <f t="shared" si="183"/>
        <v>30.428571428571427</v>
      </c>
      <c r="S365" s="50">
        <f t="shared" si="184"/>
        <v>30.428571428571427</v>
      </c>
      <c r="T365" s="53"/>
      <c r="U365" s="53"/>
      <c r="V365" s="1283" t="s">
        <v>1023</v>
      </c>
      <c r="W365" s="370">
        <f t="shared" si="176"/>
        <v>2</v>
      </c>
      <c r="X365" s="370">
        <f t="shared" si="177"/>
        <v>0</v>
      </c>
      <c r="Y365" s="380" t="str">
        <f t="shared" si="178"/>
        <v>CUMPLIDA</v>
      </c>
      <c r="AA365" s="432" t="s">
        <v>655</v>
      </c>
      <c r="AB365" s="1033" t="str">
        <f>IF(Y365&amp;Y366="CUMPLIDA","CUMPLIDA",IF(OR(Y365="VENCIDA",Y366="VENCIDA"),"VENCIDA",IF(W365+W366=4,"CUMPLIDA","EN TERMINO")))</f>
        <v>CUMPLIDA</v>
      </c>
    </row>
    <row r="366" spans="1:28" s="371" customFormat="1" ht="159" customHeight="1" thickBot="1" x14ac:dyDescent="0.3">
      <c r="A366" s="1202"/>
      <c r="B366" s="1204"/>
      <c r="C366" s="1211"/>
      <c r="D366" s="1213"/>
      <c r="E366" s="1213"/>
      <c r="F366" s="471" t="s">
        <v>1596</v>
      </c>
      <c r="G366" s="456" t="s">
        <v>1597</v>
      </c>
      <c r="H366" s="456" t="s">
        <v>1593</v>
      </c>
      <c r="I366" s="457" t="s">
        <v>737</v>
      </c>
      <c r="J366" s="457">
        <v>2</v>
      </c>
      <c r="K366" s="472">
        <v>41061</v>
      </c>
      <c r="L366" s="472">
        <v>41274</v>
      </c>
      <c r="M366" s="473">
        <f>(L366-K366)/7</f>
        <v>30.428571428571427</v>
      </c>
      <c r="N366" s="453" t="s">
        <v>672</v>
      </c>
      <c r="O366" s="857">
        <v>2</v>
      </c>
      <c r="P366" s="863">
        <f t="shared" si="181"/>
        <v>1</v>
      </c>
      <c r="Q366" s="473">
        <f t="shared" si="182"/>
        <v>30.428571428571427</v>
      </c>
      <c r="R366" s="473">
        <f t="shared" si="183"/>
        <v>30.428571428571427</v>
      </c>
      <c r="S366" s="473">
        <f t="shared" si="184"/>
        <v>30.428571428571427</v>
      </c>
      <c r="T366" s="858"/>
      <c r="U366" s="858"/>
      <c r="V366" s="1364" t="s">
        <v>1966</v>
      </c>
      <c r="W366" s="474">
        <f t="shared" si="176"/>
        <v>2</v>
      </c>
      <c r="X366" s="474">
        <f t="shared" si="177"/>
        <v>0</v>
      </c>
      <c r="Y366" s="445" t="str">
        <f t="shared" si="178"/>
        <v>CUMPLIDA</v>
      </c>
      <c r="AA366" s="432" t="s">
        <v>655</v>
      </c>
      <c r="AB366" s="1034"/>
    </row>
    <row r="367" spans="1:28" s="371" customFormat="1" ht="115.5" customHeight="1" thickBot="1" x14ac:dyDescent="0.3">
      <c r="A367" s="1201">
        <v>21</v>
      </c>
      <c r="B367" s="1203"/>
      <c r="C367" s="1210" t="s">
        <v>754</v>
      </c>
      <c r="D367" s="1212" t="s">
        <v>1213</v>
      </c>
      <c r="E367" s="1212" t="s">
        <v>755</v>
      </c>
      <c r="F367" s="395" t="s">
        <v>1594</v>
      </c>
      <c r="G367" s="396" t="s">
        <v>1597</v>
      </c>
      <c r="H367" s="396" t="s">
        <v>550</v>
      </c>
      <c r="I367" s="397" t="s">
        <v>550</v>
      </c>
      <c r="J367" s="397">
        <v>1</v>
      </c>
      <c r="K367" s="469">
        <v>41061</v>
      </c>
      <c r="L367" s="469">
        <v>41274</v>
      </c>
      <c r="M367" s="50">
        <f t="shared" ref="M367:M378" si="185">(L367-K367)/7</f>
        <v>30.428571428571427</v>
      </c>
      <c r="N367" s="438" t="s">
        <v>672</v>
      </c>
      <c r="O367" s="856">
        <v>1</v>
      </c>
      <c r="P367" s="862">
        <f t="shared" si="181"/>
        <v>1</v>
      </c>
      <c r="Q367" s="50">
        <f t="shared" si="182"/>
        <v>30.428571428571427</v>
      </c>
      <c r="R367" s="50">
        <f t="shared" si="183"/>
        <v>30.428571428571427</v>
      </c>
      <c r="S367" s="50">
        <f t="shared" si="184"/>
        <v>30.428571428571427</v>
      </c>
      <c r="T367" s="53"/>
      <c r="U367" s="53"/>
      <c r="V367" s="1283" t="s">
        <v>1023</v>
      </c>
      <c r="W367" s="370">
        <f t="shared" si="176"/>
        <v>2</v>
      </c>
      <c r="X367" s="370">
        <f t="shared" si="177"/>
        <v>0</v>
      </c>
      <c r="Y367" s="380" t="str">
        <f t="shared" si="178"/>
        <v>CUMPLIDA</v>
      </c>
      <c r="AA367" s="432" t="s">
        <v>655</v>
      </c>
      <c r="AB367" s="1033" t="str">
        <f>IF(Y367&amp;Y368="CUMPLIDA","CUMPLIDA",IF(OR(Y367="VENCIDA",Y368="VENCIDA"),"VENCIDA",IF(W367+W368=4,"CUMPLIDA","EN TERMINO")))</f>
        <v>CUMPLIDA</v>
      </c>
    </row>
    <row r="368" spans="1:28" s="371" customFormat="1" ht="168" customHeight="1" thickBot="1" x14ac:dyDescent="0.3">
      <c r="A368" s="1202"/>
      <c r="B368" s="1204"/>
      <c r="C368" s="1211"/>
      <c r="D368" s="1213"/>
      <c r="E368" s="1213"/>
      <c r="F368" s="471" t="s">
        <v>1599</v>
      </c>
      <c r="G368" s="456" t="s">
        <v>1597</v>
      </c>
      <c r="H368" s="456" t="s">
        <v>1593</v>
      </c>
      <c r="I368" s="457" t="s">
        <v>737</v>
      </c>
      <c r="J368" s="457">
        <v>2</v>
      </c>
      <c r="K368" s="472">
        <v>41061</v>
      </c>
      <c r="L368" s="472">
        <v>41274</v>
      </c>
      <c r="M368" s="473">
        <f t="shared" si="185"/>
        <v>30.428571428571427</v>
      </c>
      <c r="N368" s="453" t="s">
        <v>672</v>
      </c>
      <c r="O368" s="857">
        <v>2</v>
      </c>
      <c r="P368" s="863">
        <f t="shared" si="181"/>
        <v>1</v>
      </c>
      <c r="Q368" s="473">
        <f t="shared" si="182"/>
        <v>30.428571428571427</v>
      </c>
      <c r="R368" s="473">
        <f t="shared" si="183"/>
        <v>30.428571428571427</v>
      </c>
      <c r="S368" s="473">
        <f t="shared" si="184"/>
        <v>30.428571428571427</v>
      </c>
      <c r="T368" s="858"/>
      <c r="U368" s="858"/>
      <c r="V368" s="1364" t="s">
        <v>1966</v>
      </c>
      <c r="W368" s="474">
        <f t="shared" si="176"/>
        <v>2</v>
      </c>
      <c r="X368" s="474">
        <f t="shared" si="177"/>
        <v>0</v>
      </c>
      <c r="Y368" s="445" t="str">
        <f t="shared" si="178"/>
        <v>CUMPLIDA</v>
      </c>
      <c r="AA368" s="432" t="s">
        <v>655</v>
      </c>
      <c r="AB368" s="1034"/>
    </row>
    <row r="369" spans="1:28" s="371" customFormat="1" ht="219.75" customHeight="1" thickBot="1" x14ac:dyDescent="0.3">
      <c r="A369" s="1201">
        <v>22</v>
      </c>
      <c r="B369" s="1203"/>
      <c r="C369" s="1210" t="s">
        <v>756</v>
      </c>
      <c r="D369" s="1212" t="s">
        <v>757</v>
      </c>
      <c r="E369" s="1212" t="s">
        <v>758</v>
      </c>
      <c r="F369" s="395" t="s">
        <v>1594</v>
      </c>
      <c r="G369" s="396" t="s">
        <v>1597</v>
      </c>
      <c r="H369" s="396" t="s">
        <v>744</v>
      </c>
      <c r="I369" s="397" t="s">
        <v>550</v>
      </c>
      <c r="J369" s="397">
        <v>1</v>
      </c>
      <c r="K369" s="469">
        <v>41061</v>
      </c>
      <c r="L369" s="469">
        <v>41274</v>
      </c>
      <c r="M369" s="50">
        <f t="shared" si="185"/>
        <v>30.428571428571427</v>
      </c>
      <c r="N369" s="438" t="s">
        <v>672</v>
      </c>
      <c r="O369" s="856">
        <v>1</v>
      </c>
      <c r="P369" s="862">
        <f t="shared" si="181"/>
        <v>1</v>
      </c>
      <c r="Q369" s="50">
        <f t="shared" si="182"/>
        <v>30.428571428571427</v>
      </c>
      <c r="R369" s="50">
        <f t="shared" si="183"/>
        <v>30.428571428571427</v>
      </c>
      <c r="S369" s="50">
        <f t="shared" si="184"/>
        <v>30.428571428571427</v>
      </c>
      <c r="T369" s="53"/>
      <c r="U369" s="53"/>
      <c r="V369" s="1283" t="s">
        <v>1023</v>
      </c>
      <c r="W369" s="370">
        <f t="shared" si="176"/>
        <v>2</v>
      </c>
      <c r="X369" s="370">
        <f t="shared" si="177"/>
        <v>0</v>
      </c>
      <c r="Y369" s="380" t="str">
        <f t="shared" si="178"/>
        <v>CUMPLIDA</v>
      </c>
      <c r="AA369" s="432" t="s">
        <v>655</v>
      </c>
      <c r="AB369" s="1033" t="str">
        <f>IF(Y369&amp;Y370="CUMPLIDA","CUMPLIDA",IF(OR(Y369="VENCIDA",Y370="VENCIDA"),"VENCIDA",IF(W369+W370=4,"CUMPLIDA","EN TERMINO")))</f>
        <v>CUMPLIDA</v>
      </c>
    </row>
    <row r="370" spans="1:28" s="371" customFormat="1" ht="235.5" customHeight="1" thickBot="1" x14ac:dyDescent="0.3">
      <c r="A370" s="1202"/>
      <c r="B370" s="1204"/>
      <c r="C370" s="1211"/>
      <c r="D370" s="1213"/>
      <c r="E370" s="1213"/>
      <c r="F370" s="471" t="s">
        <v>1596</v>
      </c>
      <c r="G370" s="456" t="s">
        <v>1597</v>
      </c>
      <c r="H370" s="456" t="s">
        <v>1593</v>
      </c>
      <c r="I370" s="457" t="s">
        <v>737</v>
      </c>
      <c r="J370" s="457">
        <v>2</v>
      </c>
      <c r="K370" s="472">
        <v>41061</v>
      </c>
      <c r="L370" s="472">
        <v>41274</v>
      </c>
      <c r="M370" s="473">
        <f t="shared" si="185"/>
        <v>30.428571428571427</v>
      </c>
      <c r="N370" s="453" t="s">
        <v>672</v>
      </c>
      <c r="O370" s="857">
        <v>2</v>
      </c>
      <c r="P370" s="863">
        <f t="shared" si="181"/>
        <v>1</v>
      </c>
      <c r="Q370" s="473">
        <f t="shared" si="182"/>
        <v>30.428571428571427</v>
      </c>
      <c r="R370" s="473">
        <f t="shared" si="183"/>
        <v>30.428571428571427</v>
      </c>
      <c r="S370" s="473">
        <f t="shared" si="184"/>
        <v>30.428571428571427</v>
      </c>
      <c r="T370" s="858"/>
      <c r="U370" s="858"/>
      <c r="V370" s="1364" t="s">
        <v>1966</v>
      </c>
      <c r="W370" s="474">
        <f t="shared" si="176"/>
        <v>2</v>
      </c>
      <c r="X370" s="474">
        <f t="shared" si="177"/>
        <v>0</v>
      </c>
      <c r="Y370" s="445" t="str">
        <f t="shared" si="178"/>
        <v>CUMPLIDA</v>
      </c>
      <c r="AA370" s="432" t="s">
        <v>655</v>
      </c>
      <c r="AB370" s="1034"/>
    </row>
    <row r="371" spans="1:28" s="371" customFormat="1" ht="201" customHeight="1" thickBot="1" x14ac:dyDescent="0.3">
      <c r="A371" s="1201">
        <v>23</v>
      </c>
      <c r="B371" s="1203"/>
      <c r="C371" s="1210" t="s">
        <v>1214</v>
      </c>
      <c r="D371" s="1212" t="s">
        <v>759</v>
      </c>
      <c r="E371" s="1212" t="s">
        <v>760</v>
      </c>
      <c r="F371" s="395" t="s">
        <v>1594</v>
      </c>
      <c r="G371" s="396" t="s">
        <v>1597</v>
      </c>
      <c r="H371" s="396" t="s">
        <v>550</v>
      </c>
      <c r="I371" s="397" t="s">
        <v>550</v>
      </c>
      <c r="J371" s="397">
        <v>1</v>
      </c>
      <c r="K371" s="469">
        <v>41061</v>
      </c>
      <c r="L371" s="469">
        <v>41274</v>
      </c>
      <c r="M371" s="50">
        <f t="shared" si="185"/>
        <v>30.428571428571427</v>
      </c>
      <c r="N371" s="438" t="s">
        <v>672</v>
      </c>
      <c r="O371" s="856">
        <v>1</v>
      </c>
      <c r="P371" s="862">
        <f t="shared" si="181"/>
        <v>1</v>
      </c>
      <c r="Q371" s="50">
        <f t="shared" si="182"/>
        <v>30.428571428571427</v>
      </c>
      <c r="R371" s="50">
        <f t="shared" si="183"/>
        <v>30.428571428571427</v>
      </c>
      <c r="S371" s="50">
        <f t="shared" si="184"/>
        <v>30.428571428571427</v>
      </c>
      <c r="T371" s="53"/>
      <c r="U371" s="53"/>
      <c r="V371" s="1283" t="s">
        <v>1023</v>
      </c>
      <c r="W371" s="370">
        <f t="shared" si="176"/>
        <v>2</v>
      </c>
      <c r="X371" s="370">
        <f t="shared" si="177"/>
        <v>0</v>
      </c>
      <c r="Y371" s="380" t="str">
        <f t="shared" si="178"/>
        <v>CUMPLIDA</v>
      </c>
      <c r="AA371" s="432" t="s">
        <v>655</v>
      </c>
      <c r="AB371" s="1033" t="str">
        <f>IF(Y371&amp;Y372="CUMPLIDA","CUMPLIDA",IF(OR(Y371="VENCIDA",Y372="VENCIDA"),"VENCIDA",IF(W371+W372=4,"CUMPLIDA","EN TERMINO")))</f>
        <v>CUMPLIDA</v>
      </c>
    </row>
    <row r="372" spans="1:28" s="371" customFormat="1" ht="201" customHeight="1" thickBot="1" x14ac:dyDescent="0.3">
      <c r="A372" s="1202"/>
      <c r="B372" s="1204"/>
      <c r="C372" s="1211"/>
      <c r="D372" s="1213"/>
      <c r="E372" s="1213"/>
      <c r="F372" s="471" t="s">
        <v>1596</v>
      </c>
      <c r="G372" s="456" t="s">
        <v>1597</v>
      </c>
      <c r="H372" s="456" t="s">
        <v>736</v>
      </c>
      <c r="I372" s="457" t="s">
        <v>737</v>
      </c>
      <c r="J372" s="457">
        <v>2</v>
      </c>
      <c r="K372" s="472">
        <v>41061</v>
      </c>
      <c r="L372" s="472">
        <v>41274</v>
      </c>
      <c r="M372" s="473">
        <f t="shared" si="185"/>
        <v>30.428571428571427</v>
      </c>
      <c r="N372" s="453" t="s">
        <v>672</v>
      </c>
      <c r="O372" s="857">
        <v>2</v>
      </c>
      <c r="P372" s="863">
        <f t="shared" si="181"/>
        <v>1</v>
      </c>
      <c r="Q372" s="473">
        <f t="shared" si="182"/>
        <v>30.428571428571427</v>
      </c>
      <c r="R372" s="473">
        <f t="shared" si="183"/>
        <v>30.428571428571427</v>
      </c>
      <c r="S372" s="473">
        <f t="shared" si="184"/>
        <v>30.428571428571427</v>
      </c>
      <c r="T372" s="858"/>
      <c r="U372" s="858"/>
      <c r="V372" s="1364" t="s">
        <v>1966</v>
      </c>
      <c r="W372" s="474">
        <f t="shared" si="176"/>
        <v>2</v>
      </c>
      <c r="X372" s="474">
        <f t="shared" si="177"/>
        <v>0</v>
      </c>
      <c r="Y372" s="445" t="str">
        <f t="shared" si="178"/>
        <v>CUMPLIDA</v>
      </c>
      <c r="AA372" s="432" t="s">
        <v>655</v>
      </c>
      <c r="AB372" s="1034"/>
    </row>
    <row r="373" spans="1:28" s="371" customFormat="1" ht="245.25" customHeight="1" thickBot="1" x14ac:dyDescent="0.3">
      <c r="A373" s="1201">
        <v>24</v>
      </c>
      <c r="B373" s="1203"/>
      <c r="C373" s="1210" t="s">
        <v>761</v>
      </c>
      <c r="D373" s="1212" t="s">
        <v>762</v>
      </c>
      <c r="E373" s="1212" t="s">
        <v>763</v>
      </c>
      <c r="F373" s="395" t="s">
        <v>1594</v>
      </c>
      <c r="G373" s="396" t="s">
        <v>1591</v>
      </c>
      <c r="H373" s="396" t="s">
        <v>550</v>
      </c>
      <c r="I373" s="397" t="s">
        <v>550</v>
      </c>
      <c r="J373" s="397">
        <v>1</v>
      </c>
      <c r="K373" s="469">
        <v>41061</v>
      </c>
      <c r="L373" s="469">
        <v>41274</v>
      </c>
      <c r="M373" s="50">
        <f t="shared" si="185"/>
        <v>30.428571428571427</v>
      </c>
      <c r="N373" s="438" t="s">
        <v>672</v>
      </c>
      <c r="O373" s="856">
        <v>1</v>
      </c>
      <c r="P373" s="862">
        <f t="shared" si="181"/>
        <v>1</v>
      </c>
      <c r="Q373" s="50">
        <f t="shared" si="182"/>
        <v>30.428571428571427</v>
      </c>
      <c r="R373" s="50">
        <f t="shared" si="183"/>
        <v>30.428571428571427</v>
      </c>
      <c r="S373" s="50">
        <f t="shared" si="184"/>
        <v>30.428571428571427</v>
      </c>
      <c r="T373" s="53"/>
      <c r="U373" s="53"/>
      <c r="V373" s="1283" t="s">
        <v>1023</v>
      </c>
      <c r="W373" s="370">
        <f t="shared" si="176"/>
        <v>2</v>
      </c>
      <c r="X373" s="370">
        <f t="shared" si="177"/>
        <v>0</v>
      </c>
      <c r="Y373" s="380" t="str">
        <f t="shared" si="178"/>
        <v>CUMPLIDA</v>
      </c>
      <c r="AA373" s="432" t="s">
        <v>655</v>
      </c>
      <c r="AB373" s="1033" t="str">
        <f>IF(Y373&amp;Y374="CUMPLIDA","CUMPLIDA",IF(OR(Y373="VENCIDA",Y374="VENCIDA"),"VENCIDA",IF(W373+W374=4,"CUMPLIDA","EN TERMINO")))</f>
        <v>CUMPLIDA</v>
      </c>
    </row>
    <row r="374" spans="1:28" s="371" customFormat="1" ht="194.25" customHeight="1" thickBot="1" x14ac:dyDescent="0.3">
      <c r="A374" s="1202"/>
      <c r="B374" s="1204"/>
      <c r="C374" s="1211"/>
      <c r="D374" s="1213"/>
      <c r="E374" s="1213"/>
      <c r="F374" s="471" t="s">
        <v>1596</v>
      </c>
      <c r="G374" s="456" t="s">
        <v>1597</v>
      </c>
      <c r="H374" s="456" t="s">
        <v>1593</v>
      </c>
      <c r="I374" s="457" t="s">
        <v>737</v>
      </c>
      <c r="J374" s="457">
        <v>2</v>
      </c>
      <c r="K374" s="472">
        <v>41061</v>
      </c>
      <c r="L374" s="472">
        <v>41274</v>
      </c>
      <c r="M374" s="473">
        <f t="shared" si="185"/>
        <v>30.428571428571427</v>
      </c>
      <c r="N374" s="453" t="s">
        <v>672</v>
      </c>
      <c r="O374" s="857">
        <v>2</v>
      </c>
      <c r="P374" s="863">
        <f t="shared" si="181"/>
        <v>1</v>
      </c>
      <c r="Q374" s="473">
        <f t="shared" si="182"/>
        <v>30.428571428571427</v>
      </c>
      <c r="R374" s="473">
        <f t="shared" si="183"/>
        <v>30.428571428571427</v>
      </c>
      <c r="S374" s="473">
        <f t="shared" si="184"/>
        <v>30.428571428571427</v>
      </c>
      <c r="T374" s="858"/>
      <c r="U374" s="858"/>
      <c r="V374" s="1364" t="s">
        <v>1966</v>
      </c>
      <c r="W374" s="474">
        <f t="shared" si="176"/>
        <v>2</v>
      </c>
      <c r="X374" s="474">
        <f t="shared" si="177"/>
        <v>0</v>
      </c>
      <c r="Y374" s="445" t="str">
        <f t="shared" si="178"/>
        <v>CUMPLIDA</v>
      </c>
      <c r="AA374" s="432" t="s">
        <v>655</v>
      </c>
      <c r="AB374" s="1034"/>
    </row>
    <row r="375" spans="1:28" s="371" customFormat="1" ht="149.25" customHeight="1" thickBot="1" x14ac:dyDescent="0.3">
      <c r="A375" s="1201">
        <v>25</v>
      </c>
      <c r="B375" s="1203"/>
      <c r="C375" s="1210" t="s">
        <v>764</v>
      </c>
      <c r="D375" s="1212" t="s">
        <v>765</v>
      </c>
      <c r="E375" s="1212" t="s">
        <v>766</v>
      </c>
      <c r="F375" s="395" t="s">
        <v>1594</v>
      </c>
      <c r="G375" s="396" t="s">
        <v>1591</v>
      </c>
      <c r="H375" s="396" t="s">
        <v>550</v>
      </c>
      <c r="I375" s="397" t="s">
        <v>550</v>
      </c>
      <c r="J375" s="397">
        <v>1</v>
      </c>
      <c r="K375" s="469">
        <v>41061</v>
      </c>
      <c r="L375" s="469">
        <v>41274</v>
      </c>
      <c r="M375" s="50">
        <f t="shared" si="185"/>
        <v>30.428571428571427</v>
      </c>
      <c r="N375" s="438" t="s">
        <v>672</v>
      </c>
      <c r="O375" s="856">
        <v>1</v>
      </c>
      <c r="P375" s="862">
        <f t="shared" si="181"/>
        <v>1</v>
      </c>
      <c r="Q375" s="50">
        <f t="shared" si="182"/>
        <v>30.428571428571427</v>
      </c>
      <c r="R375" s="50">
        <f t="shared" si="183"/>
        <v>30.428571428571427</v>
      </c>
      <c r="S375" s="50">
        <f t="shared" si="184"/>
        <v>30.428571428571427</v>
      </c>
      <c r="T375" s="53"/>
      <c r="U375" s="53"/>
      <c r="V375" s="1283" t="s">
        <v>1024</v>
      </c>
      <c r="W375" s="370">
        <f t="shared" si="176"/>
        <v>2</v>
      </c>
      <c r="X375" s="370">
        <f t="shared" si="177"/>
        <v>0</v>
      </c>
      <c r="Y375" s="380" t="str">
        <f t="shared" si="178"/>
        <v>CUMPLIDA</v>
      </c>
      <c r="AA375" s="432" t="s">
        <v>655</v>
      </c>
      <c r="AB375" s="1033" t="str">
        <f>IF(Y375&amp;Y376="CUMPLIDA","CUMPLIDA",IF(OR(Y375="VENCIDA",Y376="VENCIDA"),"VENCIDA",IF(W375+W376=4,"CUMPLIDA","EN TERMINO")))</f>
        <v>CUMPLIDA</v>
      </c>
    </row>
    <row r="376" spans="1:28" s="371" customFormat="1" ht="154.5" customHeight="1" thickBot="1" x14ac:dyDescent="0.3">
      <c r="A376" s="1202"/>
      <c r="B376" s="1204"/>
      <c r="C376" s="1211"/>
      <c r="D376" s="1213"/>
      <c r="E376" s="1213"/>
      <c r="F376" s="471" t="s">
        <v>1596</v>
      </c>
      <c r="G376" s="456" t="s">
        <v>1591</v>
      </c>
      <c r="H376" s="456" t="s">
        <v>1593</v>
      </c>
      <c r="I376" s="457" t="s">
        <v>737</v>
      </c>
      <c r="J376" s="457">
        <v>2</v>
      </c>
      <c r="K376" s="472">
        <v>41061</v>
      </c>
      <c r="L376" s="472">
        <v>41274</v>
      </c>
      <c r="M376" s="473">
        <f t="shared" si="185"/>
        <v>30.428571428571427</v>
      </c>
      <c r="N376" s="453" t="s">
        <v>672</v>
      </c>
      <c r="O376" s="857">
        <v>2</v>
      </c>
      <c r="P376" s="863">
        <f t="shared" si="181"/>
        <v>1</v>
      </c>
      <c r="Q376" s="806">
        <f t="shared" si="182"/>
        <v>30.428571428571427</v>
      </c>
      <c r="R376" s="473">
        <f t="shared" si="183"/>
        <v>30.428571428571427</v>
      </c>
      <c r="S376" s="473">
        <f t="shared" si="184"/>
        <v>30.428571428571427</v>
      </c>
      <c r="T376" s="858"/>
      <c r="U376" s="858"/>
      <c r="V376" s="1364" t="s">
        <v>1966</v>
      </c>
      <c r="W376" s="474">
        <f t="shared" si="176"/>
        <v>2</v>
      </c>
      <c r="X376" s="474">
        <f t="shared" si="177"/>
        <v>0</v>
      </c>
      <c r="Y376" s="445" t="str">
        <f t="shared" si="178"/>
        <v>CUMPLIDA</v>
      </c>
      <c r="AA376" s="432" t="s">
        <v>655</v>
      </c>
      <c r="AB376" s="1034"/>
    </row>
    <row r="377" spans="1:28" s="371" customFormat="1" ht="345.75" customHeight="1" thickBot="1" x14ac:dyDescent="0.3">
      <c r="A377" s="1201">
        <v>26</v>
      </c>
      <c r="B377" s="1203"/>
      <c r="C377" s="1210" t="s">
        <v>767</v>
      </c>
      <c r="D377" s="1212" t="s">
        <v>768</v>
      </c>
      <c r="E377" s="1212" t="s">
        <v>769</v>
      </c>
      <c r="F377" s="395" t="s">
        <v>770</v>
      </c>
      <c r="G377" s="396" t="s">
        <v>1602</v>
      </c>
      <c r="H377" s="396" t="s">
        <v>771</v>
      </c>
      <c r="I377" s="397" t="s">
        <v>771</v>
      </c>
      <c r="J377" s="397">
        <v>1</v>
      </c>
      <c r="K377" s="469">
        <v>41061</v>
      </c>
      <c r="L377" s="469">
        <v>41274</v>
      </c>
      <c r="M377" s="50">
        <f t="shared" si="185"/>
        <v>30.428571428571427</v>
      </c>
      <c r="N377" s="847" t="s">
        <v>672</v>
      </c>
      <c r="O377" s="856">
        <v>1</v>
      </c>
      <c r="P377" s="862">
        <f t="shared" si="172"/>
        <v>1</v>
      </c>
      <c r="Q377" s="50">
        <f t="shared" si="173"/>
        <v>30.428571428571427</v>
      </c>
      <c r="R377" s="50">
        <f t="shared" si="174"/>
        <v>30.428571428571427</v>
      </c>
      <c r="S377" s="50">
        <f t="shared" si="175"/>
        <v>30.428571428571427</v>
      </c>
      <c r="T377" s="53"/>
      <c r="U377" s="53"/>
      <c r="V377" s="1360" t="s">
        <v>2221</v>
      </c>
      <c r="W377" s="370">
        <f t="shared" si="176"/>
        <v>2</v>
      </c>
      <c r="X377" s="370">
        <f t="shared" si="177"/>
        <v>0</v>
      </c>
      <c r="Y377" s="380" t="str">
        <f t="shared" si="178"/>
        <v>CUMPLIDA</v>
      </c>
      <c r="AA377" s="432" t="s">
        <v>655</v>
      </c>
      <c r="AB377" s="1033" t="str">
        <f>IF(Y377&amp;Y378="CUMPLIDA","CUMPLIDA",IF(OR(Y377="VENCIDA",Y378="VENCIDA"),"VENCIDA",IF(W377+W378=4,"CUMPLIDA","EN TERMINO")))</f>
        <v>CUMPLIDA</v>
      </c>
    </row>
    <row r="378" spans="1:28" s="371" customFormat="1" ht="314.25" customHeight="1" thickBot="1" x14ac:dyDescent="0.3">
      <c r="A378" s="1214"/>
      <c r="B378" s="1217"/>
      <c r="C378" s="1218"/>
      <c r="D378" s="1219"/>
      <c r="E378" s="1219"/>
      <c r="F378" s="398" t="s">
        <v>1600</v>
      </c>
      <c r="G378" s="399" t="s">
        <v>1601</v>
      </c>
      <c r="H378" s="399" t="s">
        <v>772</v>
      </c>
      <c r="I378" s="400" t="s">
        <v>772</v>
      </c>
      <c r="J378" s="400">
        <v>1</v>
      </c>
      <c r="K378" s="470">
        <v>41061</v>
      </c>
      <c r="L378" s="470">
        <v>41274</v>
      </c>
      <c r="M378" s="545">
        <f t="shared" si="185"/>
        <v>30.428571428571427</v>
      </c>
      <c r="N378" s="848" t="s">
        <v>672</v>
      </c>
      <c r="O378" s="859">
        <v>1</v>
      </c>
      <c r="P378" s="864">
        <f>IF(O378/J378&gt;1,1,+O378/J378)</f>
        <v>1</v>
      </c>
      <c r="Q378" s="866">
        <f t="shared" si="173"/>
        <v>30.428571428571427</v>
      </c>
      <c r="R378" s="545">
        <f t="shared" si="174"/>
        <v>30.428571428571427</v>
      </c>
      <c r="S378" s="545">
        <f t="shared" si="175"/>
        <v>30.428571428571427</v>
      </c>
      <c r="T378" s="63"/>
      <c r="U378" s="63"/>
      <c r="V378" s="1364" t="s">
        <v>1956</v>
      </c>
      <c r="W378" s="365">
        <f t="shared" si="176"/>
        <v>2</v>
      </c>
      <c r="X378" s="365">
        <f t="shared" si="177"/>
        <v>0</v>
      </c>
      <c r="Y378" s="382" t="str">
        <f t="shared" si="178"/>
        <v>CUMPLIDA</v>
      </c>
      <c r="AA378" s="432" t="s">
        <v>655</v>
      </c>
      <c r="AB378" s="1034"/>
    </row>
    <row r="379" spans="1:28" s="371" customFormat="1" ht="21.75" customHeight="1" thickBot="1" x14ac:dyDescent="0.3">
      <c r="A379" s="851" t="s">
        <v>594</v>
      </c>
      <c r="B379" s="458"/>
      <c r="C379" s="458"/>
      <c r="D379" s="458"/>
      <c r="E379" s="458"/>
      <c r="F379" s="458"/>
      <c r="G379" s="458"/>
      <c r="H379" s="458"/>
      <c r="I379" s="458"/>
      <c r="J379" s="458"/>
      <c r="K379" s="458"/>
      <c r="L379" s="458"/>
      <c r="M379" s="458"/>
      <c r="N379" s="458"/>
      <c r="O379" s="458"/>
      <c r="P379" s="458"/>
      <c r="Q379" s="458"/>
      <c r="R379" s="458"/>
      <c r="S379" s="458"/>
      <c r="T379" s="458"/>
      <c r="U379" s="458"/>
      <c r="V379" s="1365"/>
      <c r="Y379" s="372"/>
      <c r="AA379" s="432"/>
    </row>
    <row r="380" spans="1:28" s="373" customFormat="1" ht="317.25" customHeight="1" thickBot="1" x14ac:dyDescent="0.3">
      <c r="A380" s="383">
        <v>1</v>
      </c>
      <c r="B380" s="384"/>
      <c r="C380" s="385" t="s">
        <v>595</v>
      </c>
      <c r="D380" s="386" t="s">
        <v>596</v>
      </c>
      <c r="E380" s="386" t="s">
        <v>597</v>
      </c>
      <c r="F380" s="387" t="s">
        <v>1603</v>
      </c>
      <c r="G380" s="388" t="s">
        <v>1604</v>
      </c>
      <c r="H380" s="388" t="s">
        <v>1605</v>
      </c>
      <c r="I380" s="389" t="s">
        <v>195</v>
      </c>
      <c r="J380" s="389">
        <v>1</v>
      </c>
      <c r="K380" s="390">
        <v>40848</v>
      </c>
      <c r="L380" s="390">
        <v>40998</v>
      </c>
      <c r="M380" s="73">
        <f>(L380-K380)/7</f>
        <v>21.428571428571427</v>
      </c>
      <c r="N380" s="126" t="s">
        <v>392</v>
      </c>
      <c r="O380" s="128">
        <v>1</v>
      </c>
      <c r="P380" s="285">
        <f>IF(O380/J380&gt;1,1,+O380/J380)</f>
        <v>1</v>
      </c>
      <c r="Q380" s="73">
        <f>+M380*P380</f>
        <v>21.428571428571427</v>
      </c>
      <c r="R380" s="73">
        <f>IF(L380&lt;=$T$8,Q380,0)</f>
        <v>21.428571428571427</v>
      </c>
      <c r="S380" s="73">
        <f>IF($T$8&gt;=L380,M380,0)</f>
        <v>21.428571428571427</v>
      </c>
      <c r="T380" s="286"/>
      <c r="U380" s="286"/>
      <c r="V380" s="1307" t="s">
        <v>2222</v>
      </c>
      <c r="W380" s="308">
        <f>IF(P380=100%,2,0)</f>
        <v>2</v>
      </c>
      <c r="X380" s="308">
        <f>IF(L380&lt;$Z$3,0,1)</f>
        <v>0</v>
      </c>
      <c r="Y380" s="79" t="str">
        <f>IF(W380+X380&gt;1,"CUMPLIDA",IF(X380=1,"EN TERMINO","VENCIDA"))</f>
        <v>CUMPLIDA</v>
      </c>
      <c r="AA380" s="546" t="s">
        <v>655</v>
      </c>
      <c r="AB380" s="846" t="str">
        <f t="shared" ref="AB380:AB388" si="186">IF(Y380="CUMPLIDA","CUMPLIDA",IF(Y380="EN TERMINO","EN TERMINO","VENCIDA"))</f>
        <v>CUMPLIDA</v>
      </c>
    </row>
    <row r="381" spans="1:28" s="373" customFormat="1" ht="174.75" customHeight="1" thickBot="1" x14ac:dyDescent="0.3">
      <c r="A381" s="383">
        <v>2</v>
      </c>
      <c r="B381" s="384"/>
      <c r="C381" s="385" t="s">
        <v>598</v>
      </c>
      <c r="D381" s="386" t="s">
        <v>599</v>
      </c>
      <c r="E381" s="386" t="s">
        <v>600</v>
      </c>
      <c r="F381" s="387" t="s">
        <v>1606</v>
      </c>
      <c r="G381" s="387" t="s">
        <v>1607</v>
      </c>
      <c r="H381" s="388" t="s">
        <v>601</v>
      </c>
      <c r="I381" s="389" t="s">
        <v>195</v>
      </c>
      <c r="J381" s="389">
        <v>1</v>
      </c>
      <c r="K381" s="390">
        <v>40848</v>
      </c>
      <c r="L381" s="390">
        <v>40998</v>
      </c>
      <c r="M381" s="73">
        <f t="shared" ref="M381:M388" si="187">(L381-K381)/7</f>
        <v>21.428571428571427</v>
      </c>
      <c r="N381" s="126" t="s">
        <v>392</v>
      </c>
      <c r="O381" s="128">
        <v>1</v>
      </c>
      <c r="P381" s="285">
        <f t="shared" ref="P381:P388" si="188">IF(O381/J381&gt;1,1,+O381/J381)</f>
        <v>1</v>
      </c>
      <c r="Q381" s="73">
        <f t="shared" ref="Q381:Q388" si="189">+M381*P381</f>
        <v>21.428571428571427</v>
      </c>
      <c r="R381" s="73">
        <f t="shared" ref="R381:R388" si="190">IF(L381&lt;=$T$8,Q381,0)</f>
        <v>21.428571428571427</v>
      </c>
      <c r="S381" s="73">
        <f t="shared" ref="S381:S388" si="191">IF($T$8&gt;=L381,M381,0)</f>
        <v>21.428571428571427</v>
      </c>
      <c r="T381" s="286"/>
      <c r="U381" s="286"/>
      <c r="V381" s="1307" t="s">
        <v>2223</v>
      </c>
      <c r="W381" s="308">
        <f t="shared" ref="W381:W388" si="192">IF(P381=100%,2,0)</f>
        <v>2</v>
      </c>
      <c r="X381" s="308">
        <f t="shared" ref="X381:X388" si="193">IF(L381&lt;$Z$3,0,1)</f>
        <v>0</v>
      </c>
      <c r="Y381" s="79" t="str">
        <f t="shared" ref="Y381:Y388" si="194">IF(W381+X381&gt;1,"CUMPLIDA",IF(X381=1,"EN TERMINO","VENCIDA"))</f>
        <v>CUMPLIDA</v>
      </c>
      <c r="AA381" s="546" t="s">
        <v>655</v>
      </c>
      <c r="AB381" s="846" t="str">
        <f t="shared" si="186"/>
        <v>CUMPLIDA</v>
      </c>
    </row>
    <row r="382" spans="1:28" s="373" customFormat="1" ht="409.6" customHeight="1" thickBot="1" x14ac:dyDescent="0.3">
      <c r="A382" s="383">
        <v>5</v>
      </c>
      <c r="B382" s="384"/>
      <c r="C382" s="385" t="s">
        <v>602</v>
      </c>
      <c r="D382" s="386" t="s">
        <v>603</v>
      </c>
      <c r="E382" s="386" t="s">
        <v>604</v>
      </c>
      <c r="F382" s="387" t="s">
        <v>1608</v>
      </c>
      <c r="G382" s="388" t="s">
        <v>1609</v>
      </c>
      <c r="H382" s="388" t="s">
        <v>1610</v>
      </c>
      <c r="I382" s="389" t="s">
        <v>249</v>
      </c>
      <c r="J382" s="389">
        <v>1</v>
      </c>
      <c r="K382" s="390">
        <v>40848</v>
      </c>
      <c r="L382" s="390">
        <v>40998</v>
      </c>
      <c r="M382" s="73">
        <f t="shared" si="187"/>
        <v>21.428571428571427</v>
      </c>
      <c r="N382" s="126" t="s">
        <v>392</v>
      </c>
      <c r="O382" s="128">
        <v>1</v>
      </c>
      <c r="P382" s="285">
        <f t="shared" si="188"/>
        <v>1</v>
      </c>
      <c r="Q382" s="73">
        <f t="shared" si="189"/>
        <v>21.428571428571427</v>
      </c>
      <c r="R382" s="73">
        <f t="shared" si="190"/>
        <v>21.428571428571427</v>
      </c>
      <c r="S382" s="73">
        <f t="shared" si="191"/>
        <v>21.428571428571427</v>
      </c>
      <c r="T382" s="286"/>
      <c r="U382" s="286"/>
      <c r="V382" s="1307" t="s">
        <v>1611</v>
      </c>
      <c r="W382" s="308">
        <f t="shared" si="192"/>
        <v>2</v>
      </c>
      <c r="X382" s="308">
        <f t="shared" si="193"/>
        <v>0</v>
      </c>
      <c r="Y382" s="79" t="str">
        <f t="shared" si="194"/>
        <v>CUMPLIDA</v>
      </c>
      <c r="AA382" s="546" t="s">
        <v>655</v>
      </c>
      <c r="AB382" s="846" t="str">
        <f t="shared" si="186"/>
        <v>CUMPLIDA</v>
      </c>
    </row>
    <row r="383" spans="1:28" s="373" customFormat="1" ht="201.95" customHeight="1" thickBot="1" x14ac:dyDescent="0.3">
      <c r="A383" s="383">
        <v>9</v>
      </c>
      <c r="B383" s="384"/>
      <c r="C383" s="385" t="s">
        <v>1215</v>
      </c>
      <c r="D383" s="386" t="s">
        <v>605</v>
      </c>
      <c r="E383" s="386" t="s">
        <v>606</v>
      </c>
      <c r="F383" s="387" t="s">
        <v>1612</v>
      </c>
      <c r="G383" s="388" t="s">
        <v>1613</v>
      </c>
      <c r="H383" s="388" t="s">
        <v>1614</v>
      </c>
      <c r="I383" s="389" t="s">
        <v>249</v>
      </c>
      <c r="J383" s="389">
        <v>1</v>
      </c>
      <c r="K383" s="390">
        <v>40848</v>
      </c>
      <c r="L383" s="390">
        <v>40998</v>
      </c>
      <c r="M383" s="73">
        <f t="shared" si="187"/>
        <v>21.428571428571427</v>
      </c>
      <c r="N383" s="126" t="s">
        <v>392</v>
      </c>
      <c r="O383" s="128">
        <v>1</v>
      </c>
      <c r="P383" s="285">
        <f t="shared" si="188"/>
        <v>1</v>
      </c>
      <c r="Q383" s="73">
        <f t="shared" si="189"/>
        <v>21.428571428571427</v>
      </c>
      <c r="R383" s="73">
        <f t="shared" si="190"/>
        <v>21.428571428571427</v>
      </c>
      <c r="S383" s="73">
        <f t="shared" si="191"/>
        <v>21.428571428571427</v>
      </c>
      <c r="T383" s="286"/>
      <c r="U383" s="286"/>
      <c r="V383" s="1307" t="s">
        <v>1615</v>
      </c>
      <c r="W383" s="308">
        <f t="shared" si="192"/>
        <v>2</v>
      </c>
      <c r="X383" s="308">
        <f t="shared" si="193"/>
        <v>0</v>
      </c>
      <c r="Y383" s="79" t="str">
        <f t="shared" si="194"/>
        <v>CUMPLIDA</v>
      </c>
      <c r="AA383" s="546" t="s">
        <v>655</v>
      </c>
      <c r="AB383" s="846" t="str">
        <f t="shared" si="186"/>
        <v>CUMPLIDA</v>
      </c>
    </row>
    <row r="384" spans="1:28" s="373" customFormat="1" ht="234.75" customHeight="1" thickBot="1" x14ac:dyDescent="0.3">
      <c r="A384" s="383">
        <v>10</v>
      </c>
      <c r="B384" s="384"/>
      <c r="C384" s="385" t="s">
        <v>607</v>
      </c>
      <c r="D384" s="386" t="s">
        <v>608</v>
      </c>
      <c r="E384" s="386" t="s">
        <v>609</v>
      </c>
      <c r="F384" s="387" t="s">
        <v>1616</v>
      </c>
      <c r="G384" s="388" t="s">
        <v>1617</v>
      </c>
      <c r="H384" s="388" t="s">
        <v>610</v>
      </c>
      <c r="I384" s="389" t="s">
        <v>610</v>
      </c>
      <c r="J384" s="389">
        <v>1</v>
      </c>
      <c r="K384" s="390">
        <v>40848</v>
      </c>
      <c r="L384" s="390">
        <v>40998</v>
      </c>
      <c r="M384" s="73">
        <f t="shared" si="187"/>
        <v>21.428571428571427</v>
      </c>
      <c r="N384" s="126" t="s">
        <v>392</v>
      </c>
      <c r="O384" s="128">
        <v>1</v>
      </c>
      <c r="P384" s="285">
        <f t="shared" si="188"/>
        <v>1</v>
      </c>
      <c r="Q384" s="73">
        <f t="shared" si="189"/>
        <v>21.428571428571427</v>
      </c>
      <c r="R384" s="73">
        <f t="shared" si="190"/>
        <v>21.428571428571427</v>
      </c>
      <c r="S384" s="73">
        <f t="shared" si="191"/>
        <v>21.428571428571427</v>
      </c>
      <c r="T384" s="286"/>
      <c r="U384" s="286"/>
      <c r="V384" s="1307" t="s">
        <v>663</v>
      </c>
      <c r="W384" s="308">
        <f t="shared" si="192"/>
        <v>2</v>
      </c>
      <c r="X384" s="308">
        <f t="shared" si="193"/>
        <v>0</v>
      </c>
      <c r="Y384" s="79" t="str">
        <f t="shared" si="194"/>
        <v>CUMPLIDA</v>
      </c>
      <c r="AA384" s="546" t="s">
        <v>655</v>
      </c>
      <c r="AB384" s="846" t="str">
        <f t="shared" si="186"/>
        <v>CUMPLIDA</v>
      </c>
    </row>
    <row r="385" spans="1:28" s="373" customFormat="1" ht="201.95" customHeight="1" thickBot="1" x14ac:dyDescent="0.3">
      <c r="A385" s="383">
        <v>11</v>
      </c>
      <c r="B385" s="384"/>
      <c r="C385" s="385" t="s">
        <v>611</v>
      </c>
      <c r="D385" s="386" t="s">
        <v>612</v>
      </c>
      <c r="E385" s="386" t="s">
        <v>613</v>
      </c>
      <c r="F385" s="387" t="s">
        <v>1618</v>
      </c>
      <c r="G385" s="388" t="s">
        <v>1619</v>
      </c>
      <c r="H385" s="388" t="s">
        <v>550</v>
      </c>
      <c r="I385" s="389" t="s">
        <v>550</v>
      </c>
      <c r="J385" s="389">
        <v>1</v>
      </c>
      <c r="K385" s="390">
        <v>40848</v>
      </c>
      <c r="L385" s="390">
        <v>40998</v>
      </c>
      <c r="M385" s="73">
        <f t="shared" si="187"/>
        <v>21.428571428571427</v>
      </c>
      <c r="N385" s="126" t="s">
        <v>392</v>
      </c>
      <c r="O385" s="128">
        <v>1</v>
      </c>
      <c r="P385" s="285">
        <f t="shared" si="188"/>
        <v>1</v>
      </c>
      <c r="Q385" s="73">
        <f t="shared" si="189"/>
        <v>21.428571428571427</v>
      </c>
      <c r="R385" s="73">
        <f t="shared" si="190"/>
        <v>21.428571428571427</v>
      </c>
      <c r="S385" s="73">
        <f t="shared" si="191"/>
        <v>21.428571428571427</v>
      </c>
      <c r="T385" s="286"/>
      <c r="U385" s="286"/>
      <c r="V385" s="1307" t="s">
        <v>1216</v>
      </c>
      <c r="W385" s="308">
        <f t="shared" si="192"/>
        <v>2</v>
      </c>
      <c r="X385" s="308">
        <f t="shared" si="193"/>
        <v>0</v>
      </c>
      <c r="Y385" s="79" t="str">
        <f t="shared" si="194"/>
        <v>CUMPLIDA</v>
      </c>
      <c r="AA385" s="546" t="s">
        <v>655</v>
      </c>
      <c r="AB385" s="846" t="str">
        <f t="shared" si="186"/>
        <v>CUMPLIDA</v>
      </c>
    </row>
    <row r="386" spans="1:28" s="373" customFormat="1" ht="201.95" customHeight="1" thickBot="1" x14ac:dyDescent="0.3">
      <c r="A386" s="383">
        <v>12</v>
      </c>
      <c r="B386" s="384"/>
      <c r="C386" s="385" t="s">
        <v>614</v>
      </c>
      <c r="D386" s="386" t="s">
        <v>615</v>
      </c>
      <c r="E386" s="386" t="s">
        <v>616</v>
      </c>
      <c r="F386" s="387" t="s">
        <v>1620</v>
      </c>
      <c r="G386" s="388" t="s">
        <v>1619</v>
      </c>
      <c r="H386" s="388" t="s">
        <v>1621</v>
      </c>
      <c r="I386" s="389" t="s">
        <v>249</v>
      </c>
      <c r="J386" s="389">
        <v>1</v>
      </c>
      <c r="K386" s="390">
        <v>40848</v>
      </c>
      <c r="L386" s="390">
        <v>40998</v>
      </c>
      <c r="M386" s="73">
        <f t="shared" si="187"/>
        <v>21.428571428571427</v>
      </c>
      <c r="N386" s="126" t="s">
        <v>392</v>
      </c>
      <c r="O386" s="128">
        <v>1</v>
      </c>
      <c r="P386" s="285">
        <f t="shared" si="188"/>
        <v>1</v>
      </c>
      <c r="Q386" s="73">
        <f t="shared" si="189"/>
        <v>21.428571428571427</v>
      </c>
      <c r="R386" s="73">
        <f t="shared" si="190"/>
        <v>21.428571428571427</v>
      </c>
      <c r="S386" s="73">
        <f t="shared" si="191"/>
        <v>21.428571428571427</v>
      </c>
      <c r="T386" s="286"/>
      <c r="U386" s="286"/>
      <c r="V386" s="1307" t="s">
        <v>1957</v>
      </c>
      <c r="W386" s="308">
        <f t="shared" si="192"/>
        <v>2</v>
      </c>
      <c r="X386" s="308">
        <f t="shared" si="193"/>
        <v>0</v>
      </c>
      <c r="Y386" s="79" t="str">
        <f t="shared" si="194"/>
        <v>CUMPLIDA</v>
      </c>
      <c r="AA386" s="546" t="s">
        <v>655</v>
      </c>
      <c r="AB386" s="846" t="str">
        <f t="shared" si="186"/>
        <v>CUMPLIDA</v>
      </c>
    </row>
    <row r="387" spans="1:28" s="373" customFormat="1" ht="201.95" customHeight="1" thickBot="1" x14ac:dyDescent="0.3">
      <c r="A387" s="383">
        <v>13</v>
      </c>
      <c r="B387" s="384"/>
      <c r="C387" s="385" t="s">
        <v>617</v>
      </c>
      <c r="D387" s="386" t="s">
        <v>618</v>
      </c>
      <c r="E387" s="386" t="s">
        <v>619</v>
      </c>
      <c r="F387" s="387" t="s">
        <v>1622</v>
      </c>
      <c r="G387" s="388" t="s">
        <v>1609</v>
      </c>
      <c r="H387" s="388" t="s">
        <v>1623</v>
      </c>
      <c r="I387" s="389" t="s">
        <v>249</v>
      </c>
      <c r="J387" s="389">
        <v>1</v>
      </c>
      <c r="K387" s="390">
        <v>40848</v>
      </c>
      <c r="L387" s="390">
        <v>40998</v>
      </c>
      <c r="M387" s="73">
        <f t="shared" si="187"/>
        <v>21.428571428571427</v>
      </c>
      <c r="N387" s="126" t="s">
        <v>392</v>
      </c>
      <c r="O387" s="128">
        <v>1</v>
      </c>
      <c r="P387" s="285">
        <f t="shared" si="188"/>
        <v>1</v>
      </c>
      <c r="Q387" s="73">
        <f t="shared" si="189"/>
        <v>21.428571428571427</v>
      </c>
      <c r="R387" s="73">
        <f t="shared" si="190"/>
        <v>21.428571428571427</v>
      </c>
      <c r="S387" s="73">
        <f t="shared" si="191"/>
        <v>21.428571428571427</v>
      </c>
      <c r="T387" s="286"/>
      <c r="U387" s="286"/>
      <c r="V387" s="1307" t="s">
        <v>1624</v>
      </c>
      <c r="W387" s="308">
        <f t="shared" si="192"/>
        <v>2</v>
      </c>
      <c r="X387" s="308">
        <f t="shared" si="193"/>
        <v>0</v>
      </c>
      <c r="Y387" s="79" t="str">
        <f t="shared" si="194"/>
        <v>CUMPLIDA</v>
      </c>
      <c r="AA387" s="546" t="s">
        <v>655</v>
      </c>
      <c r="AB387" s="846" t="str">
        <f t="shared" si="186"/>
        <v>CUMPLIDA</v>
      </c>
    </row>
    <row r="388" spans="1:28" s="373" customFormat="1" ht="201.95" customHeight="1" thickBot="1" x14ac:dyDescent="0.3">
      <c r="A388" s="383">
        <v>15</v>
      </c>
      <c r="B388" s="384"/>
      <c r="C388" s="385" t="s">
        <v>620</v>
      </c>
      <c r="D388" s="386" t="s">
        <v>621</v>
      </c>
      <c r="E388" s="386" t="s">
        <v>622</v>
      </c>
      <c r="F388" s="387" t="s">
        <v>623</v>
      </c>
      <c r="G388" s="388" t="s">
        <v>1625</v>
      </c>
      <c r="H388" s="388" t="s">
        <v>249</v>
      </c>
      <c r="I388" s="388" t="s">
        <v>249</v>
      </c>
      <c r="J388" s="389">
        <v>1</v>
      </c>
      <c r="K388" s="390">
        <v>40848</v>
      </c>
      <c r="L388" s="390">
        <v>40998</v>
      </c>
      <c r="M388" s="73">
        <f t="shared" si="187"/>
        <v>21.428571428571427</v>
      </c>
      <c r="N388" s="126" t="s">
        <v>392</v>
      </c>
      <c r="O388" s="128">
        <v>1</v>
      </c>
      <c r="P388" s="285">
        <f t="shared" si="188"/>
        <v>1</v>
      </c>
      <c r="Q388" s="73">
        <f t="shared" si="189"/>
        <v>21.428571428571427</v>
      </c>
      <c r="R388" s="73">
        <f t="shared" si="190"/>
        <v>21.428571428571427</v>
      </c>
      <c r="S388" s="73">
        <f t="shared" si="191"/>
        <v>21.428571428571427</v>
      </c>
      <c r="T388" s="286"/>
      <c r="U388" s="286"/>
      <c r="V388" s="1307" t="s">
        <v>1626</v>
      </c>
      <c r="W388" s="308">
        <f t="shared" si="192"/>
        <v>2</v>
      </c>
      <c r="X388" s="308">
        <f t="shared" si="193"/>
        <v>0</v>
      </c>
      <c r="Y388" s="79" t="str">
        <f t="shared" si="194"/>
        <v>CUMPLIDA</v>
      </c>
      <c r="AA388" s="546" t="s">
        <v>655</v>
      </c>
      <c r="AB388" s="846" t="str">
        <f t="shared" si="186"/>
        <v>CUMPLIDA</v>
      </c>
    </row>
    <row r="389" spans="1:28" s="371" customFormat="1" ht="23.25" customHeight="1" thickBot="1" x14ac:dyDescent="0.3">
      <c r="A389" s="850" t="s">
        <v>624</v>
      </c>
      <c r="B389" s="435"/>
      <c r="C389" s="435"/>
      <c r="D389" s="435"/>
      <c r="E389" s="435"/>
      <c r="F389" s="435"/>
      <c r="G389" s="435"/>
      <c r="H389" s="435"/>
      <c r="I389" s="435"/>
      <c r="J389" s="435"/>
      <c r="K389" s="435"/>
      <c r="L389" s="435"/>
      <c r="M389" s="435"/>
      <c r="N389" s="435"/>
      <c r="O389" s="435"/>
      <c r="P389" s="435"/>
      <c r="Q389" s="435"/>
      <c r="R389" s="435"/>
      <c r="S389" s="435"/>
      <c r="T389" s="435"/>
      <c r="U389" s="435"/>
      <c r="V389" s="1359"/>
      <c r="Y389" s="372"/>
      <c r="AA389" s="433"/>
    </row>
    <row r="390" spans="1:28" s="373" customFormat="1" ht="352.5" customHeight="1" thickBot="1" x14ac:dyDescent="0.3">
      <c r="A390" s="383">
        <v>6</v>
      </c>
      <c r="B390" s="391">
        <v>1801100</v>
      </c>
      <c r="C390" s="401" t="s">
        <v>626</v>
      </c>
      <c r="D390" s="402" t="s">
        <v>627</v>
      </c>
      <c r="E390" s="402" t="s">
        <v>628</v>
      </c>
      <c r="F390" s="387" t="s">
        <v>629</v>
      </c>
      <c r="G390" s="388" t="s">
        <v>630</v>
      </c>
      <c r="H390" s="388" t="s">
        <v>629</v>
      </c>
      <c r="I390" s="392" t="s">
        <v>631</v>
      </c>
      <c r="J390" s="392">
        <v>4</v>
      </c>
      <c r="K390" s="393">
        <v>40664</v>
      </c>
      <c r="L390" s="393">
        <v>40954</v>
      </c>
      <c r="M390" s="394">
        <f t="shared" ref="M390:M391" si="195">(+L390-K390)/7</f>
        <v>41.428571428571431</v>
      </c>
      <c r="N390" s="475" t="s">
        <v>500</v>
      </c>
      <c r="O390" s="128">
        <v>4</v>
      </c>
      <c r="P390" s="285">
        <f t="shared" ref="P390:P393" si="196">IF(O390/J390&gt;1,1,+O390/J390)</f>
        <v>1</v>
      </c>
      <c r="Q390" s="73">
        <f t="shared" ref="Q390:Q393" si="197">+M390*P390</f>
        <v>41.428571428571431</v>
      </c>
      <c r="R390" s="73">
        <f t="shared" ref="R390:R393" si="198">IF(L390&lt;=$T$8,Q390,0)</f>
        <v>41.428571428571431</v>
      </c>
      <c r="S390" s="73">
        <f t="shared" ref="S390:S393" si="199">IF($T$8&gt;=L390,M390,0)</f>
        <v>41.428571428571431</v>
      </c>
      <c r="T390" s="286"/>
      <c r="U390" s="286"/>
      <c r="V390" s="1307" t="s">
        <v>664</v>
      </c>
      <c r="W390" s="308">
        <f t="shared" ref="W390:W393" si="200">IF(P390=100%,2,0)</f>
        <v>2</v>
      </c>
      <c r="X390" s="308">
        <f t="shared" ref="X390:X393" si="201">IF(L390&lt;$Z$3,0,1)</f>
        <v>0</v>
      </c>
      <c r="Y390" s="79" t="str">
        <f t="shared" ref="Y390:Y393" si="202">IF(W390+X390&gt;1,"CUMPLIDA",IF(X390=1,"EN TERMINO","VENCIDA"))</f>
        <v>CUMPLIDA</v>
      </c>
      <c r="AA390" s="546" t="s">
        <v>655</v>
      </c>
      <c r="AB390" s="846" t="str">
        <f t="shared" ref="AB390:AB453" si="203">IF(Y390="CUMPLIDA","CUMPLIDA",IF(Y390="EN TERMINO","EN TERMINO","VENCIDA"))</f>
        <v>CUMPLIDA</v>
      </c>
    </row>
    <row r="391" spans="1:28" s="373" customFormat="1" ht="190.5" customHeight="1" thickBot="1" x14ac:dyDescent="0.3">
      <c r="A391" s="596">
        <v>8</v>
      </c>
      <c r="B391" s="608">
        <v>1801002</v>
      </c>
      <c r="C391" s="609" t="s">
        <v>632</v>
      </c>
      <c r="D391" s="610" t="s">
        <v>633</v>
      </c>
      <c r="E391" s="610" t="s">
        <v>634</v>
      </c>
      <c r="F391" s="398" t="s">
        <v>1220</v>
      </c>
      <c r="G391" s="398" t="s">
        <v>635</v>
      </c>
      <c r="H391" s="398" t="s">
        <v>1627</v>
      </c>
      <c r="I391" s="398" t="s">
        <v>394</v>
      </c>
      <c r="J391" s="403">
        <v>1</v>
      </c>
      <c r="K391" s="404">
        <v>40695</v>
      </c>
      <c r="L391" s="404">
        <v>41059</v>
      </c>
      <c r="M391" s="405">
        <f t="shared" si="195"/>
        <v>52</v>
      </c>
      <c r="N391" s="476" t="s">
        <v>500</v>
      </c>
      <c r="O391" s="378">
        <v>1</v>
      </c>
      <c r="P391" s="302">
        <f t="shared" si="196"/>
        <v>1</v>
      </c>
      <c r="Q391" s="379">
        <f t="shared" si="197"/>
        <v>52</v>
      </c>
      <c r="R391" s="379">
        <f t="shared" si="198"/>
        <v>52</v>
      </c>
      <c r="S391" s="379">
        <f t="shared" si="199"/>
        <v>52</v>
      </c>
      <c r="T391" s="303"/>
      <c r="U391" s="303"/>
      <c r="V391" s="1358" t="s">
        <v>1221</v>
      </c>
      <c r="W391" s="365">
        <f t="shared" si="200"/>
        <v>2</v>
      </c>
      <c r="X391" s="365">
        <f t="shared" si="201"/>
        <v>0</v>
      </c>
      <c r="Y391" s="382" t="str">
        <f t="shared" si="202"/>
        <v>CUMPLIDA</v>
      </c>
      <c r="AA391" s="547" t="s">
        <v>655</v>
      </c>
      <c r="AB391" s="846" t="str">
        <f t="shared" si="203"/>
        <v>CUMPLIDA</v>
      </c>
    </row>
    <row r="392" spans="1:28" s="373" customFormat="1" ht="403.9" customHeight="1" thickBot="1" x14ac:dyDescent="0.3">
      <c r="A392" s="383">
        <v>25</v>
      </c>
      <c r="B392" s="406"/>
      <c r="C392" s="385" t="s">
        <v>637</v>
      </c>
      <c r="D392" s="386" t="s">
        <v>625</v>
      </c>
      <c r="E392" s="386" t="s">
        <v>393</v>
      </c>
      <c r="F392" s="387" t="s">
        <v>638</v>
      </c>
      <c r="G392" s="388" t="s">
        <v>639</v>
      </c>
      <c r="H392" s="388" t="s">
        <v>640</v>
      </c>
      <c r="I392" s="389" t="s">
        <v>641</v>
      </c>
      <c r="J392" s="389">
        <v>1</v>
      </c>
      <c r="K392" s="393">
        <v>40664</v>
      </c>
      <c r="L392" s="393">
        <v>40693</v>
      </c>
      <c r="M392" s="394">
        <f t="shared" ref="M392:M393" si="204">(+L392-K392)/7</f>
        <v>4.1428571428571432</v>
      </c>
      <c r="N392" s="475" t="s">
        <v>500</v>
      </c>
      <c r="O392" s="128">
        <v>1</v>
      </c>
      <c r="P392" s="285">
        <f t="shared" si="196"/>
        <v>1</v>
      </c>
      <c r="Q392" s="73">
        <f t="shared" si="197"/>
        <v>4.1428571428571432</v>
      </c>
      <c r="R392" s="73">
        <f t="shared" si="198"/>
        <v>4.1428571428571432</v>
      </c>
      <c r="S392" s="73">
        <f t="shared" si="199"/>
        <v>4.1428571428571432</v>
      </c>
      <c r="T392" s="286"/>
      <c r="U392" s="286"/>
      <c r="V392" s="1307" t="s">
        <v>1222</v>
      </c>
      <c r="W392" s="308">
        <f t="shared" si="200"/>
        <v>2</v>
      </c>
      <c r="X392" s="308">
        <f t="shared" si="201"/>
        <v>0</v>
      </c>
      <c r="Y392" s="79" t="str">
        <f t="shared" si="202"/>
        <v>CUMPLIDA</v>
      </c>
      <c r="AA392" s="546" t="s">
        <v>655</v>
      </c>
      <c r="AB392" s="846" t="str">
        <f t="shared" si="203"/>
        <v>CUMPLIDA</v>
      </c>
    </row>
    <row r="393" spans="1:28" s="373" customFormat="1" ht="330.75" customHeight="1" thickBot="1" x14ac:dyDescent="0.3">
      <c r="A393" s="383">
        <v>29</v>
      </c>
      <c r="B393" s="406"/>
      <c r="C393" s="385" t="s">
        <v>1223</v>
      </c>
      <c r="D393" s="386" t="s">
        <v>625</v>
      </c>
      <c r="E393" s="386" t="s">
        <v>393</v>
      </c>
      <c r="F393" s="387" t="s">
        <v>638</v>
      </c>
      <c r="G393" s="388" t="s">
        <v>639</v>
      </c>
      <c r="H393" s="388" t="s">
        <v>642</v>
      </c>
      <c r="I393" s="389" t="s">
        <v>641</v>
      </c>
      <c r="J393" s="392">
        <v>1</v>
      </c>
      <c r="K393" s="393">
        <v>40664</v>
      </c>
      <c r="L393" s="393">
        <v>40693</v>
      </c>
      <c r="M393" s="394">
        <f t="shared" si="204"/>
        <v>4.1428571428571432</v>
      </c>
      <c r="N393" s="475" t="s">
        <v>500</v>
      </c>
      <c r="O393" s="128">
        <v>1</v>
      </c>
      <c r="P393" s="285">
        <f t="shared" si="196"/>
        <v>1</v>
      </c>
      <c r="Q393" s="73">
        <f t="shared" si="197"/>
        <v>4.1428571428571432</v>
      </c>
      <c r="R393" s="73">
        <f t="shared" si="198"/>
        <v>4.1428571428571432</v>
      </c>
      <c r="S393" s="73">
        <f t="shared" si="199"/>
        <v>4.1428571428571432</v>
      </c>
      <c r="T393" s="286"/>
      <c r="U393" s="286"/>
      <c r="V393" s="1307" t="s">
        <v>1222</v>
      </c>
      <c r="W393" s="308">
        <f t="shared" si="200"/>
        <v>2</v>
      </c>
      <c r="X393" s="308">
        <f t="shared" si="201"/>
        <v>0</v>
      </c>
      <c r="Y393" s="79" t="str">
        <f t="shared" si="202"/>
        <v>CUMPLIDA</v>
      </c>
      <c r="AA393" s="546" t="s">
        <v>655</v>
      </c>
      <c r="AB393" s="846" t="str">
        <f t="shared" si="203"/>
        <v>CUMPLIDA</v>
      </c>
    </row>
    <row r="394" spans="1:28" s="373" customFormat="1" ht="16.5" thickBot="1" x14ac:dyDescent="0.3">
      <c r="A394" s="882" t="s">
        <v>2240</v>
      </c>
      <c r="B394" s="883"/>
      <c r="C394" s="883"/>
      <c r="D394" s="883"/>
      <c r="E394" s="883"/>
      <c r="F394" s="883"/>
      <c r="G394" s="883"/>
      <c r="H394" s="883"/>
      <c r="I394" s="883"/>
      <c r="J394" s="883"/>
      <c r="K394" s="883"/>
      <c r="L394" s="883"/>
      <c r="M394" s="883"/>
      <c r="N394" s="883"/>
      <c r="O394" s="883"/>
      <c r="P394" s="883"/>
      <c r="Q394" s="883"/>
      <c r="R394" s="883"/>
      <c r="S394" s="883"/>
      <c r="T394" s="883"/>
      <c r="U394" s="883"/>
      <c r="V394" s="1357"/>
      <c r="W394" s="371"/>
      <c r="X394" s="371"/>
      <c r="Y394" s="372"/>
      <c r="Z394" s="371"/>
      <c r="AA394" s="433"/>
      <c r="AB394" s="371"/>
    </row>
    <row r="395" spans="1:28" s="373" customFormat="1" ht="204.75" thickBot="1" x14ac:dyDescent="0.3">
      <c r="A395" s="920">
        <v>1</v>
      </c>
      <c r="B395" s="406">
        <v>0</v>
      </c>
      <c r="C395" s="279" t="s">
        <v>2241</v>
      </c>
      <c r="D395" s="279" t="s">
        <v>2242</v>
      </c>
      <c r="E395" s="908"/>
      <c r="F395" s="141" t="s">
        <v>2367</v>
      </c>
      <c r="G395" s="909"/>
      <c r="H395" s="281" t="s">
        <v>2416</v>
      </c>
      <c r="I395" s="910" t="s">
        <v>2489</v>
      </c>
      <c r="J395" s="434">
        <v>2</v>
      </c>
      <c r="K395" s="492">
        <v>41334</v>
      </c>
      <c r="L395" s="493">
        <v>41639</v>
      </c>
      <c r="M395" s="394">
        <f t="shared" ref="M395:M404" si="205">(+L395-K395)/7</f>
        <v>43.571428571428569</v>
      </c>
      <c r="N395" s="986" t="s">
        <v>2579</v>
      </c>
      <c r="O395" s="128"/>
      <c r="P395" s="285">
        <f t="shared" ref="P395" si="206">IF(O395/J395&gt;1,1,+O395/J395)</f>
        <v>0</v>
      </c>
      <c r="Q395" s="73">
        <f t="shared" ref="Q395" si="207">+M395*P395</f>
        <v>0</v>
      </c>
      <c r="R395" s="73">
        <f t="shared" ref="R395" si="208">IF(L395&lt;=$T$8,Q395,0)</f>
        <v>0</v>
      </c>
      <c r="S395" s="73">
        <f t="shared" ref="S395:S458" si="209">IF($T$8&gt;=L395,M395,0)</f>
        <v>0</v>
      </c>
      <c r="T395" s="909"/>
      <c r="U395" s="909"/>
      <c r="V395" s="1366"/>
      <c r="W395" s="308">
        <f t="shared" ref="W395" si="210">IF(P395=100%,2,0)</f>
        <v>0</v>
      </c>
      <c r="X395" s="308">
        <f t="shared" ref="X395" si="211">IF(L395&lt;$Z$3,0,1)</f>
        <v>1</v>
      </c>
      <c r="Y395" s="79" t="str">
        <f>IF(W395+X395&gt;1,"CUMPLIDA",IF(X395=1,"EN TERMINO","VENCIDA"))</f>
        <v>EN TERMINO</v>
      </c>
      <c r="Z395" s="371"/>
      <c r="AA395" s="433"/>
      <c r="AB395" s="846" t="str">
        <f t="shared" si="203"/>
        <v>EN TERMINO</v>
      </c>
    </row>
    <row r="396" spans="1:28" s="373" customFormat="1" ht="230.25" thickBot="1" x14ac:dyDescent="0.3">
      <c r="A396" s="920">
        <v>2</v>
      </c>
      <c r="B396" s="490">
        <v>0</v>
      </c>
      <c r="C396" s="279" t="s">
        <v>2243</v>
      </c>
      <c r="D396" s="279" t="s">
        <v>2244</v>
      </c>
      <c r="E396" s="908"/>
      <c r="F396" s="141" t="s">
        <v>2368</v>
      </c>
      <c r="G396" s="909"/>
      <c r="H396" s="281" t="s">
        <v>2417</v>
      </c>
      <c r="I396" s="910" t="s">
        <v>2490</v>
      </c>
      <c r="J396" s="434">
        <v>1</v>
      </c>
      <c r="K396" s="492">
        <v>41334</v>
      </c>
      <c r="L396" s="493">
        <v>41364</v>
      </c>
      <c r="M396" s="118">
        <f>(+L396-K396)/7</f>
        <v>4.2857142857142856</v>
      </c>
      <c r="N396" s="987" t="s">
        <v>2579</v>
      </c>
      <c r="O396" s="990">
        <v>1</v>
      </c>
      <c r="P396" s="912">
        <f t="shared" ref="P396:P459" si="212">IF(O396/J396&gt;1,1,+O396/J396)</f>
        <v>1</v>
      </c>
      <c r="Q396" s="912">
        <f t="shared" ref="Q396:Q459" si="213">+M396*P396</f>
        <v>4.2857142857142856</v>
      </c>
      <c r="R396" s="912">
        <f t="shared" ref="R396:R459" si="214">IF(L396&lt;=$T$8,Q396,0)</f>
        <v>4.2857142857142856</v>
      </c>
      <c r="S396" s="73">
        <f t="shared" si="209"/>
        <v>4.2857142857142856</v>
      </c>
      <c r="T396" s="909"/>
      <c r="U396" s="909"/>
      <c r="V396" s="1286" t="s">
        <v>2651</v>
      </c>
      <c r="W396" s="308">
        <f t="shared" ref="W396:W459" si="215">IF(P396=100%,2,0)</f>
        <v>2</v>
      </c>
      <c r="X396" s="308">
        <f t="shared" ref="X396:X459" si="216">IF(L396&lt;$Z$3,0,1)</f>
        <v>0</v>
      </c>
      <c r="Y396" s="79" t="str">
        <f t="shared" ref="Y396:Y459" si="217">IF(W396+X396&gt;1,"CUMPLIDA",IF(X396=1,"EN TERMINO","VENCIDA"))</f>
        <v>CUMPLIDA</v>
      </c>
      <c r="Z396" s="371"/>
      <c r="AA396" s="433"/>
      <c r="AB396" s="846" t="str">
        <f t="shared" si="203"/>
        <v>CUMPLIDA</v>
      </c>
    </row>
    <row r="397" spans="1:28" s="373" customFormat="1" ht="38.25" x14ac:dyDescent="0.25">
      <c r="A397" s="1035">
        <v>3</v>
      </c>
      <c r="B397" s="1049">
        <v>0</v>
      </c>
      <c r="C397" s="1066" t="s">
        <v>2245</v>
      </c>
      <c r="D397" s="1066" t="s">
        <v>2246</v>
      </c>
      <c r="E397" s="1038"/>
      <c r="F397" s="1060" t="s">
        <v>2369</v>
      </c>
      <c r="G397" s="1041"/>
      <c r="H397" s="873" t="s">
        <v>2418</v>
      </c>
      <c r="I397" s="913" t="s">
        <v>2491</v>
      </c>
      <c r="J397" s="512">
        <v>6</v>
      </c>
      <c r="K397" s="513">
        <v>41337</v>
      </c>
      <c r="L397" s="514">
        <v>41639</v>
      </c>
      <c r="M397" s="361">
        <f>(+L397-K397)/7</f>
        <v>43.142857142857146</v>
      </c>
      <c r="N397" s="1265" t="s">
        <v>2579</v>
      </c>
      <c r="O397" s="914"/>
      <c r="P397" s="915">
        <f t="shared" si="212"/>
        <v>0</v>
      </c>
      <c r="Q397" s="915">
        <f t="shared" si="213"/>
        <v>0</v>
      </c>
      <c r="R397" s="915">
        <f t="shared" si="214"/>
        <v>0</v>
      </c>
      <c r="S397" s="50">
        <f t="shared" si="209"/>
        <v>0</v>
      </c>
      <c r="T397" s="916"/>
      <c r="U397" s="916"/>
      <c r="V397" s="1367"/>
      <c r="W397" s="370">
        <f t="shared" si="215"/>
        <v>0</v>
      </c>
      <c r="X397" s="370">
        <f t="shared" si="216"/>
        <v>1</v>
      </c>
      <c r="Y397" s="380" t="str">
        <f t="shared" si="217"/>
        <v>EN TERMINO</v>
      </c>
      <c r="Z397" s="371"/>
      <c r="AA397" s="433"/>
      <c r="AB397" s="1033" t="str">
        <f>IF(Y397&amp;Y398&amp;Y399&amp;Y400&amp;Y401="CUMPLIDA","CUMPLIDA",IF(OR(Y397="VENCIDA",Y398="VENCIDA",Y399="VENCIDA",Y400="VENCIDA",Y401="VENCIDA"),"VENCIDA",IF(W397+W398+W399+W400+W401=10,"CUMPLIDA","EN TERMINO")))</f>
        <v>EN TERMINO</v>
      </c>
    </row>
    <row r="398" spans="1:28" s="373" customFormat="1" ht="102" customHeight="1" x14ac:dyDescent="0.25">
      <c r="A398" s="1036"/>
      <c r="B398" s="1050"/>
      <c r="C398" s="1067"/>
      <c r="D398" s="1067"/>
      <c r="E398" s="1039"/>
      <c r="F398" s="1061"/>
      <c r="G398" s="1042"/>
      <c r="H398" s="885" t="s">
        <v>2419</v>
      </c>
      <c r="I398" s="886" t="s">
        <v>2492</v>
      </c>
      <c r="J398" s="887">
        <v>2</v>
      </c>
      <c r="K398" s="888">
        <v>41365</v>
      </c>
      <c r="L398" s="875">
        <v>41639</v>
      </c>
      <c r="M398" s="880">
        <f t="shared" si="205"/>
        <v>39.142857142857146</v>
      </c>
      <c r="N398" s="1266"/>
      <c r="O398" s="904"/>
      <c r="P398" s="905">
        <f t="shared" si="212"/>
        <v>0</v>
      </c>
      <c r="Q398" s="905">
        <f t="shared" si="213"/>
        <v>0</v>
      </c>
      <c r="R398" s="905">
        <f t="shared" si="214"/>
        <v>0</v>
      </c>
      <c r="S398" s="906">
        <f t="shared" si="209"/>
        <v>0</v>
      </c>
      <c r="T398" s="884"/>
      <c r="U398" s="884"/>
      <c r="V398" s="1368"/>
      <c r="W398" s="907">
        <f t="shared" si="215"/>
        <v>0</v>
      </c>
      <c r="X398" s="907">
        <f t="shared" si="216"/>
        <v>1</v>
      </c>
      <c r="Y398" s="381" t="str">
        <f t="shared" si="217"/>
        <v>EN TERMINO</v>
      </c>
      <c r="Z398" s="371"/>
      <c r="AA398" s="433"/>
      <c r="AB398" s="1052"/>
    </row>
    <row r="399" spans="1:28" s="373" customFormat="1" ht="50.25" customHeight="1" x14ac:dyDescent="0.25">
      <c r="A399" s="1036"/>
      <c r="B399" s="1050"/>
      <c r="C399" s="1067"/>
      <c r="D399" s="1067"/>
      <c r="E399" s="1039"/>
      <c r="F399" s="1061"/>
      <c r="G399" s="1042"/>
      <c r="H399" s="885" t="s">
        <v>2420</v>
      </c>
      <c r="I399" s="886" t="s">
        <v>165</v>
      </c>
      <c r="J399" s="887">
        <v>1</v>
      </c>
      <c r="K399" s="888">
        <v>41426</v>
      </c>
      <c r="L399" s="875">
        <v>41639</v>
      </c>
      <c r="M399" s="880">
        <f t="shared" si="205"/>
        <v>30.428571428571427</v>
      </c>
      <c r="N399" s="1266"/>
      <c r="O399" s="904"/>
      <c r="P399" s="905">
        <f t="shared" si="212"/>
        <v>0</v>
      </c>
      <c r="Q399" s="905">
        <f t="shared" si="213"/>
        <v>0</v>
      </c>
      <c r="R399" s="905">
        <f t="shared" si="214"/>
        <v>0</v>
      </c>
      <c r="S399" s="906">
        <f t="shared" si="209"/>
        <v>0</v>
      </c>
      <c r="T399" s="884"/>
      <c r="U399" s="884"/>
      <c r="V399" s="1368"/>
      <c r="W399" s="907">
        <f t="shared" si="215"/>
        <v>0</v>
      </c>
      <c r="X399" s="907">
        <f t="shared" si="216"/>
        <v>1</v>
      </c>
      <c r="Y399" s="381" t="str">
        <f t="shared" si="217"/>
        <v>EN TERMINO</v>
      </c>
      <c r="Z399" s="371"/>
      <c r="AA399" s="433"/>
      <c r="AB399" s="1052"/>
    </row>
    <row r="400" spans="1:28" s="373" customFormat="1" ht="24.75" customHeight="1" x14ac:dyDescent="0.25">
      <c r="A400" s="1036"/>
      <c r="B400" s="1050"/>
      <c r="C400" s="1067"/>
      <c r="D400" s="1067"/>
      <c r="E400" s="1039"/>
      <c r="F400" s="1061"/>
      <c r="G400" s="1042"/>
      <c r="H400" s="885" t="s">
        <v>2421</v>
      </c>
      <c r="I400" s="886" t="s">
        <v>165</v>
      </c>
      <c r="J400" s="887">
        <v>1</v>
      </c>
      <c r="K400" s="888">
        <v>41518</v>
      </c>
      <c r="L400" s="875">
        <v>41639</v>
      </c>
      <c r="M400" s="880">
        <f>(+L400-K400)/7</f>
        <v>17.285714285714285</v>
      </c>
      <c r="N400" s="1266"/>
      <c r="O400" s="904"/>
      <c r="P400" s="905">
        <f t="shared" si="212"/>
        <v>0</v>
      </c>
      <c r="Q400" s="905">
        <f t="shared" si="213"/>
        <v>0</v>
      </c>
      <c r="R400" s="905">
        <f t="shared" si="214"/>
        <v>0</v>
      </c>
      <c r="S400" s="906">
        <f t="shared" si="209"/>
        <v>0</v>
      </c>
      <c r="T400" s="884"/>
      <c r="U400" s="884"/>
      <c r="V400" s="1368"/>
      <c r="W400" s="907">
        <f t="shared" si="215"/>
        <v>0</v>
      </c>
      <c r="X400" s="907">
        <f t="shared" si="216"/>
        <v>1</v>
      </c>
      <c r="Y400" s="381" t="str">
        <f t="shared" si="217"/>
        <v>EN TERMINO</v>
      </c>
      <c r="Z400" s="371"/>
      <c r="AA400" s="433"/>
      <c r="AB400" s="1052"/>
    </row>
    <row r="401" spans="1:28" s="373" customFormat="1" ht="39" thickBot="1" x14ac:dyDescent="0.3">
      <c r="A401" s="1037"/>
      <c r="B401" s="1051"/>
      <c r="C401" s="1068"/>
      <c r="D401" s="1068"/>
      <c r="E401" s="1040"/>
      <c r="F401" s="1062"/>
      <c r="G401" s="1043"/>
      <c r="H401" s="872" t="s">
        <v>2422</v>
      </c>
      <c r="I401" s="455" t="s">
        <v>165</v>
      </c>
      <c r="J401" s="455">
        <v>1</v>
      </c>
      <c r="K401" s="521">
        <v>41521</v>
      </c>
      <c r="L401" s="521">
        <v>41639</v>
      </c>
      <c r="M401" s="362">
        <f t="shared" si="205"/>
        <v>16.857142857142858</v>
      </c>
      <c r="N401" s="1267"/>
      <c r="O401" s="917"/>
      <c r="P401" s="918">
        <f t="shared" si="212"/>
        <v>0</v>
      </c>
      <c r="Q401" s="918">
        <f t="shared" si="213"/>
        <v>0</v>
      </c>
      <c r="R401" s="918">
        <f t="shared" si="214"/>
        <v>0</v>
      </c>
      <c r="S401" s="545">
        <f t="shared" si="209"/>
        <v>0</v>
      </c>
      <c r="T401" s="919"/>
      <c r="U401" s="919"/>
      <c r="V401" s="1369"/>
      <c r="W401" s="365">
        <f t="shared" si="215"/>
        <v>0</v>
      </c>
      <c r="X401" s="365">
        <f t="shared" si="216"/>
        <v>1</v>
      </c>
      <c r="Y401" s="382" t="str">
        <f t="shared" si="217"/>
        <v>EN TERMINO</v>
      </c>
      <c r="Z401" s="371"/>
      <c r="AA401" s="433"/>
      <c r="AB401" s="1034"/>
    </row>
    <row r="402" spans="1:28" s="373" customFormat="1" ht="153.75" thickBot="1" x14ac:dyDescent="0.3">
      <c r="A402" s="920">
        <v>4</v>
      </c>
      <c r="B402" s="490">
        <v>0</v>
      </c>
      <c r="C402" s="279" t="s">
        <v>2247</v>
      </c>
      <c r="D402" s="279" t="s">
        <v>2248</v>
      </c>
      <c r="E402" s="908"/>
      <c r="F402" s="244" t="s">
        <v>2370</v>
      </c>
      <c r="G402" s="909"/>
      <c r="H402" s="499" t="s">
        <v>2423</v>
      </c>
      <c r="I402" s="117" t="s">
        <v>2493</v>
      </c>
      <c r="J402" s="117">
        <v>3</v>
      </c>
      <c r="K402" s="493">
        <v>41337</v>
      </c>
      <c r="L402" s="493">
        <v>41639</v>
      </c>
      <c r="M402" s="118">
        <f t="shared" si="205"/>
        <v>43.142857142857146</v>
      </c>
      <c r="N402" s="987" t="s">
        <v>2579</v>
      </c>
      <c r="O402" s="911"/>
      <c r="P402" s="912">
        <f t="shared" si="212"/>
        <v>0</v>
      </c>
      <c r="Q402" s="912">
        <f t="shared" si="213"/>
        <v>0</v>
      </c>
      <c r="R402" s="912">
        <f t="shared" si="214"/>
        <v>0</v>
      </c>
      <c r="S402" s="73">
        <f t="shared" si="209"/>
        <v>0</v>
      </c>
      <c r="T402" s="909"/>
      <c r="U402" s="909"/>
      <c r="V402" s="1366"/>
      <c r="W402" s="308">
        <f t="shared" si="215"/>
        <v>0</v>
      </c>
      <c r="X402" s="308">
        <f t="shared" si="216"/>
        <v>1</v>
      </c>
      <c r="Y402" s="79" t="str">
        <f t="shared" si="217"/>
        <v>EN TERMINO</v>
      </c>
      <c r="Z402" s="371"/>
      <c r="AA402" s="433"/>
      <c r="AB402" s="846" t="str">
        <f t="shared" si="203"/>
        <v>EN TERMINO</v>
      </c>
    </row>
    <row r="403" spans="1:28" s="373" customFormat="1" ht="141" thickBot="1" x14ac:dyDescent="0.3">
      <c r="A403" s="920">
        <v>5</v>
      </c>
      <c r="B403" s="490">
        <v>0</v>
      </c>
      <c r="C403" s="279" t="s">
        <v>2249</v>
      </c>
      <c r="D403" s="279" t="s">
        <v>2250</v>
      </c>
      <c r="E403" s="908"/>
      <c r="F403" s="244" t="s">
        <v>2371</v>
      </c>
      <c r="G403" s="909"/>
      <c r="H403" s="116" t="s">
        <v>2424</v>
      </c>
      <c r="I403" s="117" t="s">
        <v>2494</v>
      </c>
      <c r="J403" s="117">
        <v>1</v>
      </c>
      <c r="K403" s="493">
        <v>41275</v>
      </c>
      <c r="L403" s="493">
        <v>41409</v>
      </c>
      <c r="M403" s="118">
        <f t="shared" si="205"/>
        <v>19.142857142857142</v>
      </c>
      <c r="N403" s="987" t="s">
        <v>2579</v>
      </c>
      <c r="O403" s="982">
        <v>1</v>
      </c>
      <c r="P403" s="912">
        <f t="shared" ref="P403:P404" si="218">IF(O403/J403&gt;1,1,+O403/J403)</f>
        <v>1</v>
      </c>
      <c r="Q403" s="912">
        <f t="shared" ref="Q403:Q404" si="219">+M403*P403</f>
        <v>19.142857142857142</v>
      </c>
      <c r="R403" s="912">
        <f t="shared" ref="R403:R404" si="220">IF(L403&lt;=$T$8,Q403,0)</f>
        <v>19.142857142857142</v>
      </c>
      <c r="S403" s="73">
        <f t="shared" si="209"/>
        <v>19.142857142857142</v>
      </c>
      <c r="T403" s="909"/>
      <c r="U403" s="909"/>
      <c r="V403" s="1286" t="s">
        <v>2652</v>
      </c>
      <c r="W403" s="308">
        <f t="shared" si="215"/>
        <v>2</v>
      </c>
      <c r="X403" s="308">
        <f t="shared" si="216"/>
        <v>0</v>
      </c>
      <c r="Y403" s="79" t="str">
        <f t="shared" si="217"/>
        <v>CUMPLIDA</v>
      </c>
      <c r="Z403" s="371"/>
      <c r="AA403" s="433"/>
      <c r="AB403" s="846" t="str">
        <f t="shared" si="203"/>
        <v>CUMPLIDA</v>
      </c>
    </row>
    <row r="404" spans="1:28" s="373" customFormat="1" ht="141" thickBot="1" x14ac:dyDescent="0.3">
      <c r="A404" s="920">
        <v>6</v>
      </c>
      <c r="B404" s="490">
        <v>0</v>
      </c>
      <c r="C404" s="279" t="s">
        <v>2251</v>
      </c>
      <c r="D404" s="279" t="s">
        <v>2252</v>
      </c>
      <c r="E404" s="908"/>
      <c r="F404" s="244" t="s">
        <v>2372</v>
      </c>
      <c r="G404" s="909"/>
      <c r="H404" s="116" t="s">
        <v>2425</v>
      </c>
      <c r="I404" s="117" t="s">
        <v>2494</v>
      </c>
      <c r="J404" s="117">
        <v>1</v>
      </c>
      <c r="K404" s="493">
        <v>41348</v>
      </c>
      <c r="L404" s="493">
        <v>41409</v>
      </c>
      <c r="M404" s="118">
        <f t="shared" si="205"/>
        <v>8.7142857142857135</v>
      </c>
      <c r="N404" s="987" t="s">
        <v>2579</v>
      </c>
      <c r="O404" s="990">
        <v>1</v>
      </c>
      <c r="P404" s="912">
        <f t="shared" si="218"/>
        <v>1</v>
      </c>
      <c r="Q404" s="912">
        <f t="shared" si="219"/>
        <v>8.7142857142857135</v>
      </c>
      <c r="R404" s="912">
        <f t="shared" si="220"/>
        <v>8.7142857142857135</v>
      </c>
      <c r="S404" s="73">
        <f t="shared" si="209"/>
        <v>8.7142857142857135</v>
      </c>
      <c r="T404" s="909"/>
      <c r="U404" s="909"/>
      <c r="V404" s="1286" t="s">
        <v>2653</v>
      </c>
      <c r="W404" s="308">
        <f t="shared" si="215"/>
        <v>2</v>
      </c>
      <c r="X404" s="308">
        <f t="shared" si="216"/>
        <v>0</v>
      </c>
      <c r="Y404" s="79" t="str">
        <f t="shared" si="217"/>
        <v>CUMPLIDA</v>
      </c>
      <c r="Z404" s="371"/>
      <c r="AA404" s="433"/>
      <c r="AB404" s="846" t="str">
        <f t="shared" si="203"/>
        <v>CUMPLIDA</v>
      </c>
    </row>
    <row r="405" spans="1:28" s="373" customFormat="1" ht="141" thickBot="1" x14ac:dyDescent="0.3">
      <c r="A405" s="920">
        <v>7</v>
      </c>
      <c r="B405" s="490">
        <v>0</v>
      </c>
      <c r="C405" s="279" t="s">
        <v>2253</v>
      </c>
      <c r="D405" s="279" t="s">
        <v>2254</v>
      </c>
      <c r="E405" s="908"/>
      <c r="F405" s="244" t="s">
        <v>2373</v>
      </c>
      <c r="G405" s="909"/>
      <c r="H405" s="116" t="s">
        <v>2426</v>
      </c>
      <c r="I405" s="117" t="s">
        <v>2494</v>
      </c>
      <c r="J405" s="117">
        <v>1</v>
      </c>
      <c r="K405" s="493">
        <v>41348</v>
      </c>
      <c r="L405" s="493">
        <v>41424</v>
      </c>
      <c r="M405" s="118">
        <f>(+L405-K405)/7</f>
        <v>10.857142857142858</v>
      </c>
      <c r="N405" s="987" t="s">
        <v>2579</v>
      </c>
      <c r="O405" s="990">
        <v>1</v>
      </c>
      <c r="P405" s="912">
        <f t="shared" si="212"/>
        <v>1</v>
      </c>
      <c r="Q405" s="912">
        <f t="shared" si="213"/>
        <v>10.857142857142858</v>
      </c>
      <c r="R405" s="912">
        <f t="shared" si="214"/>
        <v>10.857142857142858</v>
      </c>
      <c r="S405" s="73">
        <f t="shared" si="209"/>
        <v>10.857142857142858</v>
      </c>
      <c r="T405" s="909"/>
      <c r="U405" s="909"/>
      <c r="V405" s="1286" t="s">
        <v>2635</v>
      </c>
      <c r="W405" s="308">
        <f t="shared" si="215"/>
        <v>2</v>
      </c>
      <c r="X405" s="308">
        <f t="shared" si="216"/>
        <v>0</v>
      </c>
      <c r="Y405" s="79" t="str">
        <f t="shared" si="217"/>
        <v>CUMPLIDA</v>
      </c>
      <c r="Z405" s="371"/>
      <c r="AA405" s="433"/>
      <c r="AB405" s="846" t="str">
        <f t="shared" si="203"/>
        <v>CUMPLIDA</v>
      </c>
    </row>
    <row r="406" spans="1:28" s="373" customFormat="1" ht="153.75" thickBot="1" x14ac:dyDescent="0.3">
      <c r="A406" s="920">
        <v>8</v>
      </c>
      <c r="B406" s="490">
        <v>0</v>
      </c>
      <c r="C406" s="279" t="s">
        <v>2255</v>
      </c>
      <c r="D406" s="279" t="s">
        <v>2256</v>
      </c>
      <c r="E406" s="908"/>
      <c r="F406" s="244" t="s">
        <v>2374</v>
      </c>
      <c r="G406" s="909"/>
      <c r="H406" s="116" t="s">
        <v>2427</v>
      </c>
      <c r="I406" s="117" t="s">
        <v>2495</v>
      </c>
      <c r="J406" s="117">
        <v>2</v>
      </c>
      <c r="K406" s="493">
        <v>41365</v>
      </c>
      <c r="L406" s="493">
        <v>41639</v>
      </c>
      <c r="M406" s="118">
        <f t="shared" ref="M406:M476" si="221">(+L406-K406)/7</f>
        <v>39.142857142857146</v>
      </c>
      <c r="N406" s="987" t="s">
        <v>2579</v>
      </c>
      <c r="O406" s="911"/>
      <c r="P406" s="912">
        <f t="shared" si="212"/>
        <v>0</v>
      </c>
      <c r="Q406" s="912">
        <f t="shared" si="213"/>
        <v>0</v>
      </c>
      <c r="R406" s="912">
        <f t="shared" si="214"/>
        <v>0</v>
      </c>
      <c r="S406" s="73">
        <f t="shared" si="209"/>
        <v>0</v>
      </c>
      <c r="T406" s="909"/>
      <c r="U406" s="909"/>
      <c r="V406" s="1366"/>
      <c r="W406" s="308">
        <f t="shared" si="215"/>
        <v>0</v>
      </c>
      <c r="X406" s="308">
        <f t="shared" si="216"/>
        <v>1</v>
      </c>
      <c r="Y406" s="79" t="str">
        <f t="shared" si="217"/>
        <v>EN TERMINO</v>
      </c>
      <c r="Z406" s="371"/>
      <c r="AA406" s="433"/>
      <c r="AB406" s="846" t="str">
        <f t="shared" si="203"/>
        <v>EN TERMINO</v>
      </c>
    </row>
    <row r="407" spans="1:28" s="373" customFormat="1" ht="102" x14ac:dyDescent="0.25">
      <c r="A407" s="1035">
        <v>9</v>
      </c>
      <c r="B407" s="1049">
        <v>0</v>
      </c>
      <c r="C407" s="1066" t="s">
        <v>2257</v>
      </c>
      <c r="D407" s="1066" t="s">
        <v>2258</v>
      </c>
      <c r="E407" s="1038"/>
      <c r="F407" s="1063" t="s">
        <v>2375</v>
      </c>
      <c r="G407" s="1041"/>
      <c r="H407" s="871" t="s">
        <v>2554</v>
      </c>
      <c r="I407" s="714" t="s">
        <v>2496</v>
      </c>
      <c r="J407" s="714">
        <v>2</v>
      </c>
      <c r="K407" s="514">
        <v>41409</v>
      </c>
      <c r="L407" s="514">
        <v>41639</v>
      </c>
      <c r="M407" s="361">
        <f t="shared" si="221"/>
        <v>32.857142857142854</v>
      </c>
      <c r="N407" s="1265" t="s">
        <v>2579</v>
      </c>
      <c r="O407" s="914"/>
      <c r="P407" s="915">
        <f t="shared" si="212"/>
        <v>0</v>
      </c>
      <c r="Q407" s="915">
        <f t="shared" si="213"/>
        <v>0</v>
      </c>
      <c r="R407" s="915">
        <f t="shared" si="214"/>
        <v>0</v>
      </c>
      <c r="S407" s="50">
        <f t="shared" si="209"/>
        <v>0</v>
      </c>
      <c r="T407" s="916"/>
      <c r="U407" s="916"/>
      <c r="V407" s="1367"/>
      <c r="W407" s="370">
        <f t="shared" si="215"/>
        <v>0</v>
      </c>
      <c r="X407" s="370">
        <f t="shared" si="216"/>
        <v>1</v>
      </c>
      <c r="Y407" s="380" t="str">
        <f t="shared" si="217"/>
        <v>EN TERMINO</v>
      </c>
      <c r="Z407" s="371"/>
      <c r="AA407" s="433"/>
      <c r="AB407" s="1033" t="str">
        <f>IF(Y407&amp;Y408&amp;Y409&amp;Y410="CUMPLIDA","CUMPLIDA",IF(OR(Y407="VENCIDA",Y408="VENCIDA",Y409="VENCIDA",Y410="VENCIDA"),"VENCIDA",IF(W407+W408+W409+W410=8,"CUMPLIDA","EN TERMINO")))</f>
        <v>EN TERMINO</v>
      </c>
    </row>
    <row r="408" spans="1:28" s="373" customFormat="1" ht="76.5" x14ac:dyDescent="0.25">
      <c r="A408" s="1036"/>
      <c r="B408" s="1050"/>
      <c r="C408" s="1067"/>
      <c r="D408" s="1067"/>
      <c r="E408" s="1039"/>
      <c r="F408" s="1064"/>
      <c r="G408" s="1042"/>
      <c r="H408" s="889" t="s">
        <v>2428</v>
      </c>
      <c r="I408" s="874" t="s">
        <v>2497</v>
      </c>
      <c r="J408" s="892">
        <v>1</v>
      </c>
      <c r="K408" s="875">
        <v>41348</v>
      </c>
      <c r="L408" s="875">
        <v>41639</v>
      </c>
      <c r="M408" s="880">
        <f t="shared" si="221"/>
        <v>41.571428571428569</v>
      </c>
      <c r="N408" s="1266"/>
      <c r="O408" s="904"/>
      <c r="P408" s="905">
        <f t="shared" si="212"/>
        <v>0</v>
      </c>
      <c r="Q408" s="905">
        <f t="shared" si="213"/>
        <v>0</v>
      </c>
      <c r="R408" s="905">
        <f t="shared" si="214"/>
        <v>0</v>
      </c>
      <c r="S408" s="906">
        <f t="shared" si="209"/>
        <v>0</v>
      </c>
      <c r="T408" s="884"/>
      <c r="U408" s="884"/>
      <c r="V408" s="1368"/>
      <c r="W408" s="907">
        <f t="shared" si="215"/>
        <v>0</v>
      </c>
      <c r="X408" s="907">
        <f t="shared" si="216"/>
        <v>1</v>
      </c>
      <c r="Y408" s="381" t="str">
        <f t="shared" si="217"/>
        <v>EN TERMINO</v>
      </c>
      <c r="Z408" s="371"/>
      <c r="AA408" s="433"/>
      <c r="AB408" s="1052"/>
    </row>
    <row r="409" spans="1:28" s="373" customFormat="1" ht="76.5" x14ac:dyDescent="0.25">
      <c r="A409" s="1036"/>
      <c r="B409" s="1050"/>
      <c r="C409" s="1067"/>
      <c r="D409" s="1067"/>
      <c r="E409" s="1039"/>
      <c r="F409" s="1064"/>
      <c r="G409" s="1042"/>
      <c r="H409" s="889" t="s">
        <v>2428</v>
      </c>
      <c r="I409" s="874" t="s">
        <v>2498</v>
      </c>
      <c r="J409" s="892">
        <v>1</v>
      </c>
      <c r="K409" s="875">
        <v>41348</v>
      </c>
      <c r="L409" s="875">
        <v>41639</v>
      </c>
      <c r="M409" s="880">
        <f t="shared" si="221"/>
        <v>41.571428571428569</v>
      </c>
      <c r="N409" s="1266"/>
      <c r="O409" s="904"/>
      <c r="P409" s="905">
        <f t="shared" si="212"/>
        <v>0</v>
      </c>
      <c r="Q409" s="905">
        <f t="shared" si="213"/>
        <v>0</v>
      </c>
      <c r="R409" s="905">
        <f t="shared" si="214"/>
        <v>0</v>
      </c>
      <c r="S409" s="906">
        <f t="shared" si="209"/>
        <v>0</v>
      </c>
      <c r="T409" s="884"/>
      <c r="U409" s="884"/>
      <c r="V409" s="1368"/>
      <c r="W409" s="907">
        <f t="shared" si="215"/>
        <v>0</v>
      </c>
      <c r="X409" s="907">
        <f t="shared" si="216"/>
        <v>1</v>
      </c>
      <c r="Y409" s="381" t="str">
        <f t="shared" si="217"/>
        <v>EN TERMINO</v>
      </c>
      <c r="Z409" s="371"/>
      <c r="AA409" s="433"/>
      <c r="AB409" s="1052"/>
    </row>
    <row r="410" spans="1:28" s="373" customFormat="1" ht="77.25" thickBot="1" x14ac:dyDescent="0.3">
      <c r="A410" s="1037"/>
      <c r="B410" s="1051"/>
      <c r="C410" s="1068"/>
      <c r="D410" s="1068"/>
      <c r="E410" s="1040"/>
      <c r="F410" s="1065"/>
      <c r="G410" s="1043"/>
      <c r="H410" s="872" t="s">
        <v>2429</v>
      </c>
      <c r="I410" s="455" t="s">
        <v>2499</v>
      </c>
      <c r="J410" s="455">
        <v>2</v>
      </c>
      <c r="K410" s="521">
        <v>41429</v>
      </c>
      <c r="L410" s="521">
        <v>41639</v>
      </c>
      <c r="M410" s="362">
        <f t="shared" si="221"/>
        <v>30</v>
      </c>
      <c r="N410" s="1267"/>
      <c r="O410" s="917"/>
      <c r="P410" s="918">
        <f t="shared" si="212"/>
        <v>0</v>
      </c>
      <c r="Q410" s="918">
        <f t="shared" si="213"/>
        <v>0</v>
      </c>
      <c r="R410" s="918">
        <f t="shared" si="214"/>
        <v>0</v>
      </c>
      <c r="S410" s="545">
        <f t="shared" si="209"/>
        <v>0</v>
      </c>
      <c r="T410" s="919"/>
      <c r="U410" s="919"/>
      <c r="V410" s="1369"/>
      <c r="W410" s="365">
        <f t="shared" si="215"/>
        <v>0</v>
      </c>
      <c r="X410" s="365">
        <f t="shared" si="216"/>
        <v>1</v>
      </c>
      <c r="Y410" s="382" t="str">
        <f t="shared" si="217"/>
        <v>EN TERMINO</v>
      </c>
      <c r="Z410" s="371"/>
      <c r="AA410" s="433"/>
      <c r="AB410" s="1034"/>
    </row>
    <row r="411" spans="1:28" s="373" customFormat="1" ht="63.75" x14ac:dyDescent="0.25">
      <c r="A411" s="1035">
        <v>10</v>
      </c>
      <c r="B411" s="1049">
        <v>0</v>
      </c>
      <c r="C411" s="1066" t="s">
        <v>2259</v>
      </c>
      <c r="D411" s="1066" t="s">
        <v>2260</v>
      </c>
      <c r="E411" s="1038"/>
      <c r="F411" s="1063" t="s">
        <v>2376</v>
      </c>
      <c r="G411" s="1041"/>
      <c r="H411" s="871" t="s">
        <v>2430</v>
      </c>
      <c r="I411" s="714" t="s">
        <v>1837</v>
      </c>
      <c r="J411" s="714">
        <v>3</v>
      </c>
      <c r="K411" s="514">
        <v>41348</v>
      </c>
      <c r="L411" s="514">
        <v>41639</v>
      </c>
      <c r="M411" s="361">
        <f t="shared" si="221"/>
        <v>41.571428571428569</v>
      </c>
      <c r="N411" s="1265" t="s">
        <v>2579</v>
      </c>
      <c r="O411" s="914"/>
      <c r="P411" s="915">
        <f t="shared" si="212"/>
        <v>0</v>
      </c>
      <c r="Q411" s="915">
        <f t="shared" si="213"/>
        <v>0</v>
      </c>
      <c r="R411" s="915">
        <f t="shared" si="214"/>
        <v>0</v>
      </c>
      <c r="S411" s="50">
        <f t="shared" si="209"/>
        <v>0</v>
      </c>
      <c r="T411" s="916"/>
      <c r="U411" s="916"/>
      <c r="V411" s="1367"/>
      <c r="W411" s="370">
        <f t="shared" si="215"/>
        <v>0</v>
      </c>
      <c r="X411" s="370">
        <f t="shared" si="216"/>
        <v>1</v>
      </c>
      <c r="Y411" s="380" t="str">
        <f t="shared" si="217"/>
        <v>EN TERMINO</v>
      </c>
      <c r="Z411" s="371"/>
      <c r="AA411" s="433"/>
      <c r="AB411" s="1033" t="str">
        <f>IF(Y411&amp;Y412&amp;Y413="CUMPLIDA","CUMPLIDA",IF(OR(Y411="VENCIDA",Y412="VENCIDA",Y413="VENCIDA"),"VENCIDA",IF(W411+W412+W413=6,"CUMPLIDA","EN TERMINO")))</f>
        <v>EN TERMINO</v>
      </c>
    </row>
    <row r="412" spans="1:28" s="373" customFormat="1" ht="127.5" x14ac:dyDescent="0.25">
      <c r="A412" s="1036"/>
      <c r="B412" s="1050"/>
      <c r="C412" s="1067"/>
      <c r="D412" s="1067"/>
      <c r="E412" s="1039"/>
      <c r="F412" s="1064"/>
      <c r="G412" s="1042"/>
      <c r="H412" s="889" t="s">
        <v>2431</v>
      </c>
      <c r="I412" s="874" t="s">
        <v>2500</v>
      </c>
      <c r="J412" s="874">
        <v>1</v>
      </c>
      <c r="K412" s="875">
        <v>41348</v>
      </c>
      <c r="L412" s="875">
        <v>41639</v>
      </c>
      <c r="M412" s="880">
        <f t="shared" si="221"/>
        <v>41.571428571428569</v>
      </c>
      <c r="N412" s="1266"/>
      <c r="O412" s="904"/>
      <c r="P412" s="905">
        <f t="shared" si="212"/>
        <v>0</v>
      </c>
      <c r="Q412" s="905">
        <f t="shared" si="213"/>
        <v>0</v>
      </c>
      <c r="R412" s="905">
        <f t="shared" si="214"/>
        <v>0</v>
      </c>
      <c r="S412" s="906">
        <f t="shared" si="209"/>
        <v>0</v>
      </c>
      <c r="T412" s="884"/>
      <c r="U412" s="884"/>
      <c r="V412" s="1368"/>
      <c r="W412" s="907">
        <f t="shared" si="215"/>
        <v>0</v>
      </c>
      <c r="X412" s="907">
        <f t="shared" si="216"/>
        <v>1</v>
      </c>
      <c r="Y412" s="381" t="str">
        <f t="shared" si="217"/>
        <v>EN TERMINO</v>
      </c>
      <c r="Z412" s="371"/>
      <c r="AA412" s="433"/>
      <c r="AB412" s="1052"/>
    </row>
    <row r="413" spans="1:28" s="373" customFormat="1" ht="102.75" thickBot="1" x14ac:dyDescent="0.3">
      <c r="A413" s="1037"/>
      <c r="B413" s="1051"/>
      <c r="C413" s="1068"/>
      <c r="D413" s="1068"/>
      <c r="E413" s="1040"/>
      <c r="F413" s="1065"/>
      <c r="G413" s="1043"/>
      <c r="H413" s="872" t="s">
        <v>2432</v>
      </c>
      <c r="I413" s="455" t="s">
        <v>2501</v>
      </c>
      <c r="J413" s="455">
        <v>5</v>
      </c>
      <c r="K413" s="521">
        <v>41348</v>
      </c>
      <c r="L413" s="521">
        <v>41639</v>
      </c>
      <c r="M413" s="362">
        <f t="shared" si="221"/>
        <v>41.571428571428569</v>
      </c>
      <c r="N413" s="1267"/>
      <c r="O413" s="917"/>
      <c r="P413" s="918">
        <f t="shared" si="212"/>
        <v>0</v>
      </c>
      <c r="Q413" s="918">
        <f t="shared" si="213"/>
        <v>0</v>
      </c>
      <c r="R413" s="918">
        <f t="shared" si="214"/>
        <v>0</v>
      </c>
      <c r="S413" s="545">
        <f t="shared" si="209"/>
        <v>0</v>
      </c>
      <c r="T413" s="919"/>
      <c r="U413" s="919"/>
      <c r="V413" s="1369"/>
      <c r="W413" s="365">
        <f t="shared" si="215"/>
        <v>0</v>
      </c>
      <c r="X413" s="365">
        <f t="shared" si="216"/>
        <v>1</v>
      </c>
      <c r="Y413" s="382" t="str">
        <f t="shared" si="217"/>
        <v>EN TERMINO</v>
      </c>
      <c r="Z413" s="371"/>
      <c r="AA413" s="433"/>
      <c r="AB413" s="1034"/>
    </row>
    <row r="414" spans="1:28" s="373" customFormat="1" ht="114.75" x14ac:dyDescent="0.25">
      <c r="A414" s="1035">
        <v>11</v>
      </c>
      <c r="B414" s="1049">
        <v>0</v>
      </c>
      <c r="C414" s="1066" t="s">
        <v>2261</v>
      </c>
      <c r="D414" s="1066" t="s">
        <v>2262</v>
      </c>
      <c r="E414" s="1038"/>
      <c r="F414" s="869" t="s">
        <v>2377</v>
      </c>
      <c r="G414" s="1041"/>
      <c r="H414" s="871" t="s">
        <v>2433</v>
      </c>
      <c r="I414" s="714" t="s">
        <v>165</v>
      </c>
      <c r="J414" s="714">
        <v>1</v>
      </c>
      <c r="K414" s="514">
        <v>41348</v>
      </c>
      <c r="L414" s="514">
        <v>41394</v>
      </c>
      <c r="M414" s="361">
        <f t="shared" si="221"/>
        <v>6.5714285714285712</v>
      </c>
      <c r="N414" s="1265" t="s">
        <v>2579</v>
      </c>
      <c r="O414" s="983">
        <v>1</v>
      </c>
      <c r="P414" s="915">
        <f t="shared" si="212"/>
        <v>1</v>
      </c>
      <c r="Q414" s="915">
        <f t="shared" si="213"/>
        <v>6.5714285714285712</v>
      </c>
      <c r="R414" s="915">
        <f t="shared" si="214"/>
        <v>6.5714285714285712</v>
      </c>
      <c r="S414" s="50">
        <f t="shared" si="209"/>
        <v>6.5714285714285712</v>
      </c>
      <c r="T414" s="916"/>
      <c r="U414" s="916"/>
      <c r="V414" s="1283" t="s">
        <v>2655</v>
      </c>
      <c r="W414" s="370">
        <f t="shared" si="215"/>
        <v>2</v>
      </c>
      <c r="X414" s="370">
        <f t="shared" si="216"/>
        <v>0</v>
      </c>
      <c r="Y414" s="380" t="str">
        <f t="shared" si="217"/>
        <v>CUMPLIDA</v>
      </c>
      <c r="Z414" s="371"/>
      <c r="AA414" s="433"/>
      <c r="AB414" s="1033" t="str">
        <f>IF(Y414&amp;Y415="CUMPLIDA","CUMPLIDA",IF(OR(Y414="VENCIDA",Y415="VENCIDA"),"VENCIDA",IF(W414+W415=4,"CUMPLIDA","EN TERMINO")))</f>
        <v>CUMPLIDA</v>
      </c>
    </row>
    <row r="415" spans="1:28" s="373" customFormat="1" ht="64.5" thickBot="1" x14ac:dyDescent="0.3">
      <c r="A415" s="1037"/>
      <c r="B415" s="1051"/>
      <c r="C415" s="1068"/>
      <c r="D415" s="1068"/>
      <c r="E415" s="1040"/>
      <c r="F415" s="870" t="s">
        <v>2378</v>
      </c>
      <c r="G415" s="1043"/>
      <c r="H415" s="872" t="s">
        <v>2434</v>
      </c>
      <c r="I415" s="455" t="s">
        <v>2502</v>
      </c>
      <c r="J415" s="455">
        <v>1</v>
      </c>
      <c r="K415" s="921">
        <v>41394</v>
      </c>
      <c r="L415" s="521">
        <v>41425</v>
      </c>
      <c r="M415" s="362">
        <f t="shared" si="221"/>
        <v>4.4285714285714288</v>
      </c>
      <c r="N415" s="1267"/>
      <c r="O415" s="984">
        <v>1</v>
      </c>
      <c r="P415" s="918">
        <f t="shared" si="212"/>
        <v>1</v>
      </c>
      <c r="Q415" s="918">
        <f t="shared" si="213"/>
        <v>4.4285714285714288</v>
      </c>
      <c r="R415" s="918">
        <f t="shared" si="214"/>
        <v>4.4285714285714288</v>
      </c>
      <c r="S415" s="545">
        <f t="shared" si="209"/>
        <v>4.4285714285714288</v>
      </c>
      <c r="T415" s="919"/>
      <c r="U415" s="919"/>
      <c r="V415" s="1285" t="s">
        <v>2654</v>
      </c>
      <c r="W415" s="365">
        <f t="shared" si="215"/>
        <v>2</v>
      </c>
      <c r="X415" s="365">
        <f t="shared" si="216"/>
        <v>0</v>
      </c>
      <c r="Y415" s="382" t="str">
        <f t="shared" si="217"/>
        <v>CUMPLIDA</v>
      </c>
      <c r="Z415" s="371"/>
      <c r="AA415" s="433"/>
      <c r="AB415" s="1034"/>
    </row>
    <row r="416" spans="1:28" s="373" customFormat="1" ht="89.25" x14ac:dyDescent="0.25">
      <c r="A416" s="1035">
        <v>12</v>
      </c>
      <c r="B416" s="1049">
        <v>0</v>
      </c>
      <c r="C416" s="1066" t="s">
        <v>2263</v>
      </c>
      <c r="D416" s="1066" t="s">
        <v>2264</v>
      </c>
      <c r="E416" s="1038"/>
      <c r="F416" s="869" t="s">
        <v>2379</v>
      </c>
      <c r="G416" s="1041"/>
      <c r="H416" s="871" t="s">
        <v>2435</v>
      </c>
      <c r="I416" s="714" t="s">
        <v>2503</v>
      </c>
      <c r="J416" s="714">
        <v>1</v>
      </c>
      <c r="K416" s="514">
        <v>41337</v>
      </c>
      <c r="L416" s="514">
        <v>41639</v>
      </c>
      <c r="M416" s="361">
        <f t="shared" si="221"/>
        <v>43.142857142857146</v>
      </c>
      <c r="N416" s="1265" t="s">
        <v>2579</v>
      </c>
      <c r="O416" s="914"/>
      <c r="P416" s="915">
        <f t="shared" si="212"/>
        <v>0</v>
      </c>
      <c r="Q416" s="915">
        <f t="shared" si="213"/>
        <v>0</v>
      </c>
      <c r="R416" s="915">
        <f t="shared" si="214"/>
        <v>0</v>
      </c>
      <c r="S416" s="50">
        <f t="shared" si="209"/>
        <v>0</v>
      </c>
      <c r="T416" s="916"/>
      <c r="U416" s="916"/>
      <c r="V416" s="1367"/>
      <c r="W416" s="370">
        <f t="shared" si="215"/>
        <v>0</v>
      </c>
      <c r="X416" s="370">
        <f t="shared" si="216"/>
        <v>1</v>
      </c>
      <c r="Y416" s="380" t="str">
        <f t="shared" si="217"/>
        <v>EN TERMINO</v>
      </c>
      <c r="Z416" s="371"/>
      <c r="AA416" s="433"/>
      <c r="AB416" s="1033" t="str">
        <f>IF(Y416&amp;Y417="CUMPLIDA","CUMPLIDA",IF(OR(Y416="VENCIDA",Y417="VENCIDA"),"VENCIDA",IF(W416+W417=4,"CUMPLIDA","EN TERMINO")))</f>
        <v>EN TERMINO</v>
      </c>
    </row>
    <row r="417" spans="1:28" s="373" customFormat="1" ht="26.25" thickBot="1" x14ac:dyDescent="0.3">
      <c r="A417" s="1037"/>
      <c r="B417" s="1051"/>
      <c r="C417" s="1068"/>
      <c r="D417" s="1068"/>
      <c r="E417" s="1040"/>
      <c r="F417" s="870" t="s">
        <v>2380</v>
      </c>
      <c r="G417" s="1043"/>
      <c r="H417" s="872" t="s">
        <v>2436</v>
      </c>
      <c r="I417" s="455" t="s">
        <v>2504</v>
      </c>
      <c r="J417" s="455">
        <v>1</v>
      </c>
      <c r="K417" s="521">
        <v>41337</v>
      </c>
      <c r="L417" s="521">
        <v>41639</v>
      </c>
      <c r="M417" s="362">
        <f t="shared" si="221"/>
        <v>43.142857142857146</v>
      </c>
      <c r="N417" s="1267"/>
      <c r="O417" s="917"/>
      <c r="P417" s="918">
        <f t="shared" si="212"/>
        <v>0</v>
      </c>
      <c r="Q417" s="918">
        <f t="shared" si="213"/>
        <v>0</v>
      </c>
      <c r="R417" s="918">
        <f t="shared" si="214"/>
        <v>0</v>
      </c>
      <c r="S417" s="545">
        <f t="shared" si="209"/>
        <v>0</v>
      </c>
      <c r="T417" s="919"/>
      <c r="U417" s="919"/>
      <c r="V417" s="1369"/>
      <c r="W417" s="365">
        <f t="shared" si="215"/>
        <v>0</v>
      </c>
      <c r="X417" s="365">
        <f t="shared" si="216"/>
        <v>1</v>
      </c>
      <c r="Y417" s="382" t="str">
        <f t="shared" si="217"/>
        <v>EN TERMINO</v>
      </c>
      <c r="Z417" s="371"/>
      <c r="AA417" s="433"/>
      <c r="AB417" s="1034"/>
    </row>
    <row r="418" spans="1:28" s="373" customFormat="1" ht="128.25" thickBot="1" x14ac:dyDescent="0.3">
      <c r="A418" s="920">
        <v>13</v>
      </c>
      <c r="B418" s="490">
        <v>0</v>
      </c>
      <c r="C418" s="279" t="s">
        <v>2265</v>
      </c>
      <c r="D418" s="279" t="s">
        <v>2266</v>
      </c>
      <c r="E418" s="908"/>
      <c r="F418" s="244" t="s">
        <v>2381</v>
      </c>
      <c r="G418" s="909"/>
      <c r="H418" s="116" t="s">
        <v>2437</v>
      </c>
      <c r="I418" s="117" t="s">
        <v>2505</v>
      </c>
      <c r="J418" s="117">
        <v>1</v>
      </c>
      <c r="K418" s="493">
        <v>41348</v>
      </c>
      <c r="L418" s="493">
        <v>41394</v>
      </c>
      <c r="M418" s="118">
        <f t="shared" si="221"/>
        <v>6.5714285714285712</v>
      </c>
      <c r="N418" s="987" t="s">
        <v>2579</v>
      </c>
      <c r="O418" s="982">
        <v>1</v>
      </c>
      <c r="P418" s="912">
        <f t="shared" si="212"/>
        <v>1</v>
      </c>
      <c r="Q418" s="912">
        <f t="shared" si="213"/>
        <v>6.5714285714285712</v>
      </c>
      <c r="R418" s="912">
        <f t="shared" si="214"/>
        <v>6.5714285714285712</v>
      </c>
      <c r="S418" s="73">
        <f t="shared" si="209"/>
        <v>6.5714285714285712</v>
      </c>
      <c r="T418" s="909"/>
      <c r="U418" s="909"/>
      <c r="V418" s="1286" t="s">
        <v>2656</v>
      </c>
      <c r="W418" s="308">
        <f t="shared" si="215"/>
        <v>2</v>
      </c>
      <c r="X418" s="308">
        <f t="shared" si="216"/>
        <v>0</v>
      </c>
      <c r="Y418" s="79" t="str">
        <f t="shared" si="217"/>
        <v>CUMPLIDA</v>
      </c>
      <c r="Z418" s="371"/>
      <c r="AA418" s="433"/>
      <c r="AB418" s="846" t="str">
        <f t="shared" si="203"/>
        <v>CUMPLIDA</v>
      </c>
    </row>
    <row r="419" spans="1:28" s="373" customFormat="1" ht="153.75" thickBot="1" x14ac:dyDescent="0.3">
      <c r="A419" s="920">
        <v>14</v>
      </c>
      <c r="B419" s="490">
        <v>0</v>
      </c>
      <c r="C419" s="279" t="s">
        <v>2267</v>
      </c>
      <c r="D419" s="279" t="s">
        <v>2268</v>
      </c>
      <c r="E419" s="908"/>
      <c r="F419" s="244" t="s">
        <v>2382</v>
      </c>
      <c r="G419" s="909"/>
      <c r="H419" s="116" t="s">
        <v>2438</v>
      </c>
      <c r="I419" s="117" t="s">
        <v>2499</v>
      </c>
      <c r="J419" s="117">
        <v>3</v>
      </c>
      <c r="K419" s="493">
        <v>41365</v>
      </c>
      <c r="L419" s="493">
        <v>41639</v>
      </c>
      <c r="M419" s="118">
        <f t="shared" si="221"/>
        <v>39.142857142857146</v>
      </c>
      <c r="N419" s="987" t="s">
        <v>2579</v>
      </c>
      <c r="O419" s="911"/>
      <c r="P419" s="912">
        <f t="shared" si="212"/>
        <v>0</v>
      </c>
      <c r="Q419" s="912">
        <f t="shared" si="213"/>
        <v>0</v>
      </c>
      <c r="R419" s="912">
        <f t="shared" si="214"/>
        <v>0</v>
      </c>
      <c r="S419" s="73">
        <f t="shared" si="209"/>
        <v>0</v>
      </c>
      <c r="T419" s="909"/>
      <c r="U419" s="909"/>
      <c r="V419" s="1366"/>
      <c r="W419" s="308">
        <f t="shared" si="215"/>
        <v>0</v>
      </c>
      <c r="X419" s="308">
        <f t="shared" si="216"/>
        <v>1</v>
      </c>
      <c r="Y419" s="79" t="str">
        <f t="shared" si="217"/>
        <v>EN TERMINO</v>
      </c>
      <c r="Z419" s="371"/>
      <c r="AA419" s="433"/>
      <c r="AB419" s="846" t="str">
        <f t="shared" si="203"/>
        <v>EN TERMINO</v>
      </c>
    </row>
    <row r="420" spans="1:28" s="373" customFormat="1" ht="25.5" x14ac:dyDescent="0.25">
      <c r="A420" s="1035">
        <v>15</v>
      </c>
      <c r="B420" s="1049">
        <v>0</v>
      </c>
      <c r="C420" s="1066" t="s">
        <v>2269</v>
      </c>
      <c r="D420" s="1066" t="s">
        <v>2270</v>
      </c>
      <c r="E420" s="1038"/>
      <c r="F420" s="1063" t="s">
        <v>2383</v>
      </c>
      <c r="G420" s="1041"/>
      <c r="H420" s="129" t="s">
        <v>2439</v>
      </c>
      <c r="I420" s="129" t="s">
        <v>2071</v>
      </c>
      <c r="J420" s="714">
        <v>2</v>
      </c>
      <c r="K420" s="514">
        <v>41365</v>
      </c>
      <c r="L420" s="514">
        <v>41639</v>
      </c>
      <c r="M420" s="361">
        <f>(+L420-K420)/7</f>
        <v>39.142857142857146</v>
      </c>
      <c r="N420" s="1265" t="s">
        <v>2579</v>
      </c>
      <c r="O420" s="914"/>
      <c r="P420" s="915">
        <f t="shared" si="212"/>
        <v>0</v>
      </c>
      <c r="Q420" s="915">
        <f t="shared" si="213"/>
        <v>0</v>
      </c>
      <c r="R420" s="915">
        <f t="shared" si="214"/>
        <v>0</v>
      </c>
      <c r="S420" s="50">
        <f t="shared" si="209"/>
        <v>0</v>
      </c>
      <c r="T420" s="916"/>
      <c r="U420" s="916"/>
      <c r="V420" s="1367"/>
      <c r="W420" s="370">
        <f t="shared" si="215"/>
        <v>0</v>
      </c>
      <c r="X420" s="370">
        <f t="shared" si="216"/>
        <v>1</v>
      </c>
      <c r="Y420" s="380" t="str">
        <f t="shared" si="217"/>
        <v>EN TERMINO</v>
      </c>
      <c r="Z420" s="371"/>
      <c r="AA420" s="433"/>
      <c r="AB420" s="1033" t="str">
        <f>IF(Y420&amp;Y421="CUMPLIDA","CUMPLIDA",IF(OR(Y420="VENCIDA",Y421="VENCIDA"),"VENCIDA",IF(W420+W421=4,"CUMPLIDA","EN TERMINO")))</f>
        <v>EN TERMINO</v>
      </c>
    </row>
    <row r="421" spans="1:28" s="373" customFormat="1" ht="26.25" thickBot="1" x14ac:dyDescent="0.3">
      <c r="A421" s="1037"/>
      <c r="B421" s="1051"/>
      <c r="C421" s="1068"/>
      <c r="D421" s="1068"/>
      <c r="E421" s="1040"/>
      <c r="F421" s="1065"/>
      <c r="G421" s="1043"/>
      <c r="H421" s="293" t="s">
        <v>2439</v>
      </c>
      <c r="I421" s="293" t="s">
        <v>2071</v>
      </c>
      <c r="J421" s="455">
        <v>2</v>
      </c>
      <c r="K421" s="521">
        <v>41365</v>
      </c>
      <c r="L421" s="521">
        <v>41639</v>
      </c>
      <c r="M421" s="362">
        <f>(+L421-K421)/7</f>
        <v>39.142857142857146</v>
      </c>
      <c r="N421" s="1267"/>
      <c r="O421" s="917"/>
      <c r="P421" s="918">
        <f t="shared" si="212"/>
        <v>0</v>
      </c>
      <c r="Q421" s="918">
        <f t="shared" si="213"/>
        <v>0</v>
      </c>
      <c r="R421" s="918">
        <f t="shared" si="214"/>
        <v>0</v>
      </c>
      <c r="S421" s="545">
        <f t="shared" si="209"/>
        <v>0</v>
      </c>
      <c r="T421" s="919"/>
      <c r="U421" s="919"/>
      <c r="V421" s="1369"/>
      <c r="W421" s="365">
        <f t="shared" si="215"/>
        <v>0</v>
      </c>
      <c r="X421" s="365">
        <f t="shared" si="216"/>
        <v>1</v>
      </c>
      <c r="Y421" s="382" t="str">
        <f t="shared" si="217"/>
        <v>EN TERMINO</v>
      </c>
      <c r="Z421" s="371"/>
      <c r="AA421" s="433"/>
      <c r="AB421" s="1034"/>
    </row>
    <row r="422" spans="1:28" s="373" customFormat="1" ht="153" x14ac:dyDescent="0.25">
      <c r="A422" s="1035">
        <v>16</v>
      </c>
      <c r="B422" s="1049">
        <v>0</v>
      </c>
      <c r="C422" s="1066" t="s">
        <v>2271</v>
      </c>
      <c r="D422" s="1066" t="s">
        <v>2272</v>
      </c>
      <c r="E422" s="1038"/>
      <c r="F422" s="1063" t="s">
        <v>2384</v>
      </c>
      <c r="G422" s="1041"/>
      <c r="H422" s="871" t="s">
        <v>2440</v>
      </c>
      <c r="I422" s="714" t="s">
        <v>2506</v>
      </c>
      <c r="J422" s="714">
        <v>1</v>
      </c>
      <c r="K422" s="514">
        <v>41334</v>
      </c>
      <c r="L422" s="514">
        <v>41394</v>
      </c>
      <c r="M422" s="361">
        <f t="shared" si="221"/>
        <v>8.5714285714285712</v>
      </c>
      <c r="N422" s="1265" t="s">
        <v>2579</v>
      </c>
      <c r="O422" s="914"/>
      <c r="P422" s="915">
        <f t="shared" si="212"/>
        <v>0</v>
      </c>
      <c r="Q422" s="915">
        <f t="shared" si="213"/>
        <v>0</v>
      </c>
      <c r="R422" s="915">
        <f t="shared" si="214"/>
        <v>0</v>
      </c>
      <c r="S422" s="50">
        <f t="shared" si="209"/>
        <v>8.5714285714285712</v>
      </c>
      <c r="T422" s="916"/>
      <c r="U422" s="916"/>
      <c r="V422" s="1283" t="s">
        <v>2657</v>
      </c>
      <c r="W422" s="370">
        <f t="shared" si="215"/>
        <v>0</v>
      </c>
      <c r="X422" s="370">
        <f t="shared" si="216"/>
        <v>0</v>
      </c>
      <c r="Y422" s="380" t="str">
        <f t="shared" si="217"/>
        <v>VENCIDA</v>
      </c>
      <c r="Z422" s="371"/>
      <c r="AA422" s="433"/>
      <c r="AB422" s="1033" t="str">
        <f>IF(Y422&amp;Y423&amp;Y424&amp;Y425&amp;Y426="CUMPLIDA","CUMPLIDA",IF(OR(Y422="VENCIDA",Y423="VENCIDA",Y424="VENCIDA",Y425="VENCIDA",Y426="VENCIDA"),"VENCIDA",IF(W422+W423+W424+W425+W426=10,"CUMPLIDA","EN TERMINO")))</f>
        <v>VENCIDA</v>
      </c>
    </row>
    <row r="423" spans="1:28" s="373" customFormat="1" ht="38.25" x14ac:dyDescent="0.25">
      <c r="A423" s="1036"/>
      <c r="B423" s="1050"/>
      <c r="C423" s="1067"/>
      <c r="D423" s="1067"/>
      <c r="E423" s="1039"/>
      <c r="F423" s="1064"/>
      <c r="G423" s="1042"/>
      <c r="H423" s="889" t="s">
        <v>2441</v>
      </c>
      <c r="I423" s="874" t="s">
        <v>2507</v>
      </c>
      <c r="J423" s="874">
        <v>1</v>
      </c>
      <c r="K423" s="875">
        <v>41334</v>
      </c>
      <c r="L423" s="875">
        <v>41424</v>
      </c>
      <c r="M423" s="880">
        <f t="shared" si="221"/>
        <v>12.857142857142858</v>
      </c>
      <c r="N423" s="1266"/>
      <c r="O423" s="904"/>
      <c r="P423" s="905">
        <f t="shared" si="212"/>
        <v>0</v>
      </c>
      <c r="Q423" s="905">
        <f t="shared" si="213"/>
        <v>0</v>
      </c>
      <c r="R423" s="905">
        <f t="shared" si="214"/>
        <v>0</v>
      </c>
      <c r="S423" s="906">
        <f t="shared" si="209"/>
        <v>12.857142857142858</v>
      </c>
      <c r="T423" s="884"/>
      <c r="U423" s="884"/>
      <c r="V423" s="1368"/>
      <c r="W423" s="907">
        <f t="shared" si="215"/>
        <v>0</v>
      </c>
      <c r="X423" s="907">
        <f t="shared" si="216"/>
        <v>0</v>
      </c>
      <c r="Y423" s="381" t="str">
        <f t="shared" si="217"/>
        <v>VENCIDA</v>
      </c>
      <c r="Z423" s="371"/>
      <c r="AA423" s="433"/>
      <c r="AB423" s="1052"/>
    </row>
    <row r="424" spans="1:28" s="373" customFormat="1" ht="89.25" x14ac:dyDescent="0.25">
      <c r="A424" s="1036"/>
      <c r="B424" s="1050"/>
      <c r="C424" s="1067"/>
      <c r="D424" s="1067"/>
      <c r="E424" s="1039"/>
      <c r="F424" s="1064"/>
      <c r="G424" s="1042"/>
      <c r="H424" s="889" t="s">
        <v>2442</v>
      </c>
      <c r="I424" s="874" t="s">
        <v>2508</v>
      </c>
      <c r="J424" s="874">
        <v>1</v>
      </c>
      <c r="K424" s="875">
        <v>41334</v>
      </c>
      <c r="L424" s="875">
        <v>41455</v>
      </c>
      <c r="M424" s="880">
        <f t="shared" si="221"/>
        <v>17.285714285714285</v>
      </c>
      <c r="N424" s="1266"/>
      <c r="O424" s="904"/>
      <c r="P424" s="905">
        <f t="shared" si="212"/>
        <v>0</v>
      </c>
      <c r="Q424" s="905">
        <f t="shared" si="213"/>
        <v>0</v>
      </c>
      <c r="R424" s="905">
        <f t="shared" si="214"/>
        <v>0</v>
      </c>
      <c r="S424" s="906">
        <f t="shared" si="209"/>
        <v>17.285714285714285</v>
      </c>
      <c r="T424" s="884"/>
      <c r="U424" s="884"/>
      <c r="V424" s="1368"/>
      <c r="W424" s="907">
        <f t="shared" si="215"/>
        <v>0</v>
      </c>
      <c r="X424" s="907">
        <f t="shared" si="216"/>
        <v>0</v>
      </c>
      <c r="Y424" s="381" t="str">
        <f t="shared" si="217"/>
        <v>VENCIDA</v>
      </c>
      <c r="Z424" s="371"/>
      <c r="AA424" s="433"/>
      <c r="AB424" s="1052"/>
    </row>
    <row r="425" spans="1:28" s="373" customFormat="1" ht="114.75" x14ac:dyDescent="0.25">
      <c r="A425" s="1036"/>
      <c r="B425" s="1050"/>
      <c r="C425" s="1067"/>
      <c r="D425" s="1067"/>
      <c r="E425" s="1039"/>
      <c r="F425" s="1064"/>
      <c r="G425" s="1042"/>
      <c r="H425" s="889" t="s">
        <v>2443</v>
      </c>
      <c r="I425" s="874" t="s">
        <v>2509</v>
      </c>
      <c r="J425" s="874">
        <v>1</v>
      </c>
      <c r="K425" s="875">
        <v>41334</v>
      </c>
      <c r="L425" s="875">
        <v>41486</v>
      </c>
      <c r="M425" s="880">
        <f t="shared" si="221"/>
        <v>21.714285714285715</v>
      </c>
      <c r="N425" s="1266"/>
      <c r="O425" s="904"/>
      <c r="P425" s="905">
        <f t="shared" si="212"/>
        <v>0</v>
      </c>
      <c r="Q425" s="905">
        <f t="shared" si="213"/>
        <v>0</v>
      </c>
      <c r="R425" s="905">
        <f t="shared" si="214"/>
        <v>0</v>
      </c>
      <c r="S425" s="906">
        <f t="shared" si="209"/>
        <v>0</v>
      </c>
      <c r="T425" s="884"/>
      <c r="U425" s="884"/>
      <c r="V425" s="1368"/>
      <c r="W425" s="907">
        <f t="shared" si="215"/>
        <v>0</v>
      </c>
      <c r="X425" s="907">
        <f t="shared" si="216"/>
        <v>0</v>
      </c>
      <c r="Y425" s="381" t="str">
        <f t="shared" si="217"/>
        <v>VENCIDA</v>
      </c>
      <c r="Z425" s="371"/>
      <c r="AA425" s="433"/>
      <c r="AB425" s="1052"/>
    </row>
    <row r="426" spans="1:28" s="373" customFormat="1" ht="64.5" thickBot="1" x14ac:dyDescent="0.3">
      <c r="A426" s="1037"/>
      <c r="B426" s="1051"/>
      <c r="C426" s="1068"/>
      <c r="D426" s="1068"/>
      <c r="E426" s="1040"/>
      <c r="F426" s="1065"/>
      <c r="G426" s="1043"/>
      <c r="H426" s="872" t="s">
        <v>2444</v>
      </c>
      <c r="I426" s="455" t="s">
        <v>2510</v>
      </c>
      <c r="J426" s="455">
        <v>1</v>
      </c>
      <c r="K426" s="521">
        <v>41334</v>
      </c>
      <c r="L426" s="521">
        <v>41486</v>
      </c>
      <c r="M426" s="362">
        <f t="shared" si="221"/>
        <v>21.714285714285715</v>
      </c>
      <c r="N426" s="1267"/>
      <c r="O426" s="917"/>
      <c r="P426" s="918">
        <f t="shared" si="212"/>
        <v>0</v>
      </c>
      <c r="Q426" s="918">
        <f t="shared" si="213"/>
        <v>0</v>
      </c>
      <c r="R426" s="918">
        <f t="shared" si="214"/>
        <v>0</v>
      </c>
      <c r="S426" s="545">
        <f t="shared" si="209"/>
        <v>0</v>
      </c>
      <c r="T426" s="919"/>
      <c r="U426" s="919"/>
      <c r="V426" s="1369"/>
      <c r="W426" s="365">
        <f t="shared" si="215"/>
        <v>0</v>
      </c>
      <c r="X426" s="365">
        <f t="shared" si="216"/>
        <v>0</v>
      </c>
      <c r="Y426" s="382" t="str">
        <f t="shared" si="217"/>
        <v>VENCIDA</v>
      </c>
      <c r="Z426" s="371"/>
      <c r="AA426" s="433"/>
      <c r="AB426" s="1034"/>
    </row>
    <row r="427" spans="1:28" s="373" customFormat="1" ht="115.5" thickBot="1" x14ac:dyDescent="0.3">
      <c r="A427" s="920">
        <v>17</v>
      </c>
      <c r="B427" s="490">
        <v>0</v>
      </c>
      <c r="C427" s="279" t="s">
        <v>2273</v>
      </c>
      <c r="D427" s="279" t="s">
        <v>2274</v>
      </c>
      <c r="E427" s="908"/>
      <c r="F427" s="244" t="s">
        <v>2385</v>
      </c>
      <c r="G427" s="909"/>
      <c r="H427" s="116" t="s">
        <v>2445</v>
      </c>
      <c r="I427" s="117" t="s">
        <v>2511</v>
      </c>
      <c r="J427" s="117">
        <v>1</v>
      </c>
      <c r="K427" s="493">
        <v>41395</v>
      </c>
      <c r="L427" s="493">
        <v>41424</v>
      </c>
      <c r="M427" s="118">
        <f t="shared" si="221"/>
        <v>4.1428571428571432</v>
      </c>
      <c r="N427" s="987" t="s">
        <v>2580</v>
      </c>
      <c r="O427" s="982">
        <v>1</v>
      </c>
      <c r="P427" s="912">
        <f t="shared" si="212"/>
        <v>1</v>
      </c>
      <c r="Q427" s="912">
        <f t="shared" si="213"/>
        <v>4.1428571428571432</v>
      </c>
      <c r="R427" s="912">
        <f t="shared" si="214"/>
        <v>4.1428571428571432</v>
      </c>
      <c r="S427" s="73">
        <f t="shared" si="209"/>
        <v>4.1428571428571432</v>
      </c>
      <c r="T427" s="909"/>
      <c r="U427" s="909"/>
      <c r="V427" s="1286" t="s">
        <v>2669</v>
      </c>
      <c r="W427" s="308">
        <f t="shared" si="215"/>
        <v>2</v>
      </c>
      <c r="X427" s="308">
        <f t="shared" si="216"/>
        <v>0</v>
      </c>
      <c r="Y427" s="79" t="str">
        <f t="shared" si="217"/>
        <v>CUMPLIDA</v>
      </c>
      <c r="Z427" s="371"/>
      <c r="AA427" s="433"/>
      <c r="AB427" s="846" t="str">
        <f t="shared" si="203"/>
        <v>CUMPLIDA</v>
      </c>
    </row>
    <row r="428" spans="1:28" s="373" customFormat="1" ht="409.6" thickBot="1" x14ac:dyDescent="0.3">
      <c r="A428" s="920">
        <v>18</v>
      </c>
      <c r="B428" s="490">
        <v>0</v>
      </c>
      <c r="C428" s="279" t="s">
        <v>2275</v>
      </c>
      <c r="D428" s="279" t="s">
        <v>2276</v>
      </c>
      <c r="E428" s="908"/>
      <c r="F428" s="244" t="s">
        <v>2386</v>
      </c>
      <c r="G428" s="909"/>
      <c r="H428" s="116" t="s">
        <v>2446</v>
      </c>
      <c r="I428" s="117" t="s">
        <v>2511</v>
      </c>
      <c r="J428" s="117">
        <v>1</v>
      </c>
      <c r="K428" s="493">
        <v>41395</v>
      </c>
      <c r="L428" s="493">
        <v>41424</v>
      </c>
      <c r="M428" s="118">
        <f t="shared" si="221"/>
        <v>4.1428571428571432</v>
      </c>
      <c r="N428" s="987" t="s">
        <v>2580</v>
      </c>
      <c r="O428" s="982">
        <v>1</v>
      </c>
      <c r="P428" s="912">
        <f t="shared" si="212"/>
        <v>1</v>
      </c>
      <c r="Q428" s="912">
        <f t="shared" si="213"/>
        <v>4.1428571428571432</v>
      </c>
      <c r="R428" s="912">
        <f t="shared" si="214"/>
        <v>4.1428571428571432</v>
      </c>
      <c r="S428" s="73">
        <f t="shared" si="209"/>
        <v>4.1428571428571432</v>
      </c>
      <c r="T428" s="909"/>
      <c r="U428" s="909"/>
      <c r="V428" s="1286" t="s">
        <v>2670</v>
      </c>
      <c r="W428" s="308">
        <f t="shared" si="215"/>
        <v>2</v>
      </c>
      <c r="X428" s="308">
        <f t="shared" si="216"/>
        <v>0</v>
      </c>
      <c r="Y428" s="79" t="str">
        <f t="shared" si="217"/>
        <v>CUMPLIDA</v>
      </c>
      <c r="Z428" s="371"/>
      <c r="AA428" s="433"/>
      <c r="AB428" s="846" t="str">
        <f t="shared" si="203"/>
        <v>CUMPLIDA</v>
      </c>
    </row>
    <row r="429" spans="1:28" s="373" customFormat="1" ht="394.5" thickBot="1" x14ac:dyDescent="0.3">
      <c r="A429" s="920">
        <v>19</v>
      </c>
      <c r="B429" s="490">
        <v>0</v>
      </c>
      <c r="C429" s="279" t="s">
        <v>2277</v>
      </c>
      <c r="D429" s="279" t="s">
        <v>2278</v>
      </c>
      <c r="E429" s="908"/>
      <c r="F429" s="244" t="s">
        <v>2386</v>
      </c>
      <c r="G429" s="909"/>
      <c r="H429" s="116" t="s">
        <v>2446</v>
      </c>
      <c r="I429" s="117" t="s">
        <v>2511</v>
      </c>
      <c r="J429" s="117">
        <v>1</v>
      </c>
      <c r="K429" s="493">
        <v>41395</v>
      </c>
      <c r="L429" s="493">
        <v>41424</v>
      </c>
      <c r="M429" s="118">
        <f t="shared" si="221"/>
        <v>4.1428571428571432</v>
      </c>
      <c r="N429" s="987" t="s">
        <v>2580</v>
      </c>
      <c r="O429" s="982">
        <v>1</v>
      </c>
      <c r="P429" s="912">
        <f t="shared" si="212"/>
        <v>1</v>
      </c>
      <c r="Q429" s="912">
        <f t="shared" si="213"/>
        <v>4.1428571428571432</v>
      </c>
      <c r="R429" s="912">
        <f t="shared" si="214"/>
        <v>4.1428571428571432</v>
      </c>
      <c r="S429" s="73">
        <f t="shared" si="209"/>
        <v>4.1428571428571432</v>
      </c>
      <c r="T429" s="909"/>
      <c r="U429" s="909"/>
      <c r="V429" s="1286" t="s">
        <v>2671</v>
      </c>
      <c r="W429" s="308">
        <f t="shared" si="215"/>
        <v>2</v>
      </c>
      <c r="X429" s="308">
        <f t="shared" si="216"/>
        <v>0</v>
      </c>
      <c r="Y429" s="79" t="str">
        <f t="shared" si="217"/>
        <v>CUMPLIDA</v>
      </c>
      <c r="Z429" s="371"/>
      <c r="AA429" s="433"/>
      <c r="AB429" s="846" t="str">
        <f t="shared" si="203"/>
        <v>CUMPLIDA</v>
      </c>
    </row>
    <row r="430" spans="1:28" s="373" customFormat="1" ht="394.5" thickBot="1" x14ac:dyDescent="0.3">
      <c r="A430" s="920">
        <v>20</v>
      </c>
      <c r="B430" s="490">
        <v>0</v>
      </c>
      <c r="C430" s="279" t="s">
        <v>2279</v>
      </c>
      <c r="D430" s="279" t="s">
        <v>2280</v>
      </c>
      <c r="E430" s="908"/>
      <c r="F430" s="244" t="s">
        <v>2386</v>
      </c>
      <c r="G430" s="909"/>
      <c r="H430" s="116" t="s">
        <v>2446</v>
      </c>
      <c r="I430" s="117" t="s">
        <v>2511</v>
      </c>
      <c r="J430" s="117">
        <v>1</v>
      </c>
      <c r="K430" s="493">
        <v>41395</v>
      </c>
      <c r="L430" s="493">
        <v>41424</v>
      </c>
      <c r="M430" s="118">
        <f t="shared" si="221"/>
        <v>4.1428571428571432</v>
      </c>
      <c r="N430" s="987" t="s">
        <v>2580</v>
      </c>
      <c r="O430" s="982">
        <v>1</v>
      </c>
      <c r="P430" s="912">
        <f t="shared" si="212"/>
        <v>1</v>
      </c>
      <c r="Q430" s="912">
        <f t="shared" si="213"/>
        <v>4.1428571428571432</v>
      </c>
      <c r="R430" s="912">
        <f t="shared" si="214"/>
        <v>4.1428571428571432</v>
      </c>
      <c r="S430" s="73">
        <f t="shared" si="209"/>
        <v>4.1428571428571432</v>
      </c>
      <c r="T430" s="909"/>
      <c r="U430" s="909"/>
      <c r="V430" s="1286" t="s">
        <v>2671</v>
      </c>
      <c r="W430" s="308">
        <f t="shared" si="215"/>
        <v>2</v>
      </c>
      <c r="X430" s="308">
        <f t="shared" si="216"/>
        <v>0</v>
      </c>
      <c r="Y430" s="79" t="str">
        <f t="shared" si="217"/>
        <v>CUMPLIDA</v>
      </c>
      <c r="Z430" s="371"/>
      <c r="AA430" s="433"/>
      <c r="AB430" s="846" t="str">
        <f t="shared" si="203"/>
        <v>CUMPLIDA</v>
      </c>
    </row>
    <row r="431" spans="1:28" s="373" customFormat="1" ht="394.5" thickBot="1" x14ac:dyDescent="0.3">
      <c r="A431" s="920">
        <v>21</v>
      </c>
      <c r="B431" s="490">
        <v>0</v>
      </c>
      <c r="C431" s="279" t="s">
        <v>2281</v>
      </c>
      <c r="D431" s="279" t="s">
        <v>2280</v>
      </c>
      <c r="E431" s="908"/>
      <c r="F431" s="244" t="s">
        <v>2386</v>
      </c>
      <c r="G431" s="909"/>
      <c r="H431" s="116" t="s">
        <v>2446</v>
      </c>
      <c r="I431" s="117" t="s">
        <v>2511</v>
      </c>
      <c r="J431" s="117">
        <v>1</v>
      </c>
      <c r="K431" s="493">
        <v>41395</v>
      </c>
      <c r="L431" s="493">
        <v>41424</v>
      </c>
      <c r="M431" s="118">
        <f t="shared" si="221"/>
        <v>4.1428571428571432</v>
      </c>
      <c r="N431" s="987" t="s">
        <v>2580</v>
      </c>
      <c r="O431" s="982">
        <v>1</v>
      </c>
      <c r="P431" s="912">
        <f t="shared" si="212"/>
        <v>1</v>
      </c>
      <c r="Q431" s="912">
        <f t="shared" si="213"/>
        <v>4.1428571428571432</v>
      </c>
      <c r="R431" s="912">
        <f t="shared" si="214"/>
        <v>4.1428571428571432</v>
      </c>
      <c r="S431" s="73">
        <f t="shared" si="209"/>
        <v>4.1428571428571432</v>
      </c>
      <c r="T431" s="909"/>
      <c r="U431" s="909"/>
      <c r="V431" s="1286" t="s">
        <v>2671</v>
      </c>
      <c r="W431" s="308">
        <f t="shared" si="215"/>
        <v>2</v>
      </c>
      <c r="X431" s="308">
        <f t="shared" si="216"/>
        <v>0</v>
      </c>
      <c r="Y431" s="79" t="str">
        <f t="shared" si="217"/>
        <v>CUMPLIDA</v>
      </c>
      <c r="Z431" s="371"/>
      <c r="AA431" s="433"/>
      <c r="AB431" s="846" t="str">
        <f t="shared" si="203"/>
        <v>CUMPLIDA</v>
      </c>
    </row>
    <row r="432" spans="1:28" s="373" customFormat="1" ht="394.5" thickBot="1" x14ac:dyDescent="0.3">
      <c r="A432" s="920">
        <v>22</v>
      </c>
      <c r="B432" s="490">
        <v>0</v>
      </c>
      <c r="C432" s="279" t="s">
        <v>2282</v>
      </c>
      <c r="D432" s="279" t="s">
        <v>2283</v>
      </c>
      <c r="E432" s="908"/>
      <c r="F432" s="244" t="s">
        <v>2386</v>
      </c>
      <c r="G432" s="909"/>
      <c r="H432" s="116" t="s">
        <v>2446</v>
      </c>
      <c r="I432" s="117" t="s">
        <v>2511</v>
      </c>
      <c r="J432" s="117">
        <v>1</v>
      </c>
      <c r="K432" s="493">
        <v>41395</v>
      </c>
      <c r="L432" s="493">
        <v>41424</v>
      </c>
      <c r="M432" s="118">
        <f t="shared" si="221"/>
        <v>4.1428571428571432</v>
      </c>
      <c r="N432" s="987" t="s">
        <v>2580</v>
      </c>
      <c r="O432" s="982">
        <v>1</v>
      </c>
      <c r="P432" s="912">
        <f t="shared" si="212"/>
        <v>1</v>
      </c>
      <c r="Q432" s="912">
        <f t="shared" si="213"/>
        <v>4.1428571428571432</v>
      </c>
      <c r="R432" s="912">
        <f t="shared" si="214"/>
        <v>4.1428571428571432</v>
      </c>
      <c r="S432" s="73">
        <f t="shared" si="209"/>
        <v>4.1428571428571432</v>
      </c>
      <c r="T432" s="909"/>
      <c r="U432" s="909"/>
      <c r="V432" s="1286" t="s">
        <v>2671</v>
      </c>
      <c r="W432" s="308">
        <f t="shared" si="215"/>
        <v>2</v>
      </c>
      <c r="X432" s="308">
        <f t="shared" si="216"/>
        <v>0</v>
      </c>
      <c r="Y432" s="79" t="str">
        <f t="shared" si="217"/>
        <v>CUMPLIDA</v>
      </c>
      <c r="Z432" s="371"/>
      <c r="AA432" s="433"/>
      <c r="AB432" s="846" t="str">
        <f t="shared" si="203"/>
        <v>CUMPLIDA</v>
      </c>
    </row>
    <row r="433" spans="1:28" s="373" customFormat="1" ht="394.5" thickBot="1" x14ac:dyDescent="0.3">
      <c r="A433" s="920">
        <v>23</v>
      </c>
      <c r="B433" s="490">
        <v>0</v>
      </c>
      <c r="C433" s="279" t="s">
        <v>2284</v>
      </c>
      <c r="D433" s="279" t="s">
        <v>2285</v>
      </c>
      <c r="E433" s="908"/>
      <c r="F433" s="244" t="s">
        <v>2386</v>
      </c>
      <c r="G433" s="909"/>
      <c r="H433" s="116" t="s">
        <v>2446</v>
      </c>
      <c r="I433" s="117" t="s">
        <v>2511</v>
      </c>
      <c r="J433" s="117">
        <v>1</v>
      </c>
      <c r="K433" s="493">
        <v>41395</v>
      </c>
      <c r="L433" s="493">
        <v>41424</v>
      </c>
      <c r="M433" s="118">
        <f t="shared" si="221"/>
        <v>4.1428571428571432</v>
      </c>
      <c r="N433" s="987" t="s">
        <v>2580</v>
      </c>
      <c r="O433" s="982">
        <v>1</v>
      </c>
      <c r="P433" s="912">
        <f t="shared" si="212"/>
        <v>1</v>
      </c>
      <c r="Q433" s="912">
        <f t="shared" si="213"/>
        <v>4.1428571428571432</v>
      </c>
      <c r="R433" s="912">
        <f t="shared" si="214"/>
        <v>4.1428571428571432</v>
      </c>
      <c r="S433" s="73">
        <f t="shared" si="209"/>
        <v>4.1428571428571432</v>
      </c>
      <c r="T433" s="909"/>
      <c r="U433" s="909"/>
      <c r="V433" s="1286" t="s">
        <v>2671</v>
      </c>
      <c r="W433" s="308">
        <f t="shared" si="215"/>
        <v>2</v>
      </c>
      <c r="X433" s="308">
        <f t="shared" si="216"/>
        <v>0</v>
      </c>
      <c r="Y433" s="79" t="str">
        <f t="shared" si="217"/>
        <v>CUMPLIDA</v>
      </c>
      <c r="Z433" s="371"/>
      <c r="AA433" s="433"/>
      <c r="AB433" s="846" t="str">
        <f t="shared" si="203"/>
        <v>CUMPLIDA</v>
      </c>
    </row>
    <row r="434" spans="1:28" s="373" customFormat="1" ht="394.5" thickBot="1" x14ac:dyDescent="0.3">
      <c r="A434" s="920">
        <v>24</v>
      </c>
      <c r="B434" s="490">
        <v>0</v>
      </c>
      <c r="C434" s="279" t="s">
        <v>2286</v>
      </c>
      <c r="D434" s="279" t="s">
        <v>2280</v>
      </c>
      <c r="E434" s="908"/>
      <c r="F434" s="244" t="s">
        <v>2386</v>
      </c>
      <c r="G434" s="909"/>
      <c r="H434" s="116" t="s">
        <v>2446</v>
      </c>
      <c r="I434" s="117" t="s">
        <v>2511</v>
      </c>
      <c r="J434" s="117">
        <v>1</v>
      </c>
      <c r="K434" s="493">
        <v>41395</v>
      </c>
      <c r="L434" s="493">
        <v>41424</v>
      </c>
      <c r="M434" s="118">
        <f t="shared" si="221"/>
        <v>4.1428571428571432</v>
      </c>
      <c r="N434" s="987" t="s">
        <v>2580</v>
      </c>
      <c r="O434" s="982">
        <v>1</v>
      </c>
      <c r="P434" s="912">
        <f t="shared" si="212"/>
        <v>1</v>
      </c>
      <c r="Q434" s="912">
        <f t="shared" si="213"/>
        <v>4.1428571428571432</v>
      </c>
      <c r="R434" s="912">
        <f t="shared" si="214"/>
        <v>4.1428571428571432</v>
      </c>
      <c r="S434" s="73">
        <f t="shared" si="209"/>
        <v>4.1428571428571432</v>
      </c>
      <c r="T434" s="909"/>
      <c r="U434" s="909"/>
      <c r="V434" s="1286" t="s">
        <v>2671</v>
      </c>
      <c r="W434" s="308">
        <f t="shared" si="215"/>
        <v>2</v>
      </c>
      <c r="X434" s="308">
        <f t="shared" si="216"/>
        <v>0</v>
      </c>
      <c r="Y434" s="79" t="str">
        <f t="shared" si="217"/>
        <v>CUMPLIDA</v>
      </c>
      <c r="Z434" s="371"/>
      <c r="AA434" s="433"/>
      <c r="AB434" s="846" t="str">
        <f t="shared" si="203"/>
        <v>CUMPLIDA</v>
      </c>
    </row>
    <row r="435" spans="1:28" s="373" customFormat="1" ht="394.5" thickBot="1" x14ac:dyDescent="0.3">
      <c r="A435" s="920">
        <v>25</v>
      </c>
      <c r="B435" s="490">
        <v>0</v>
      </c>
      <c r="C435" s="279" t="s">
        <v>2287</v>
      </c>
      <c r="D435" s="279" t="s">
        <v>2288</v>
      </c>
      <c r="E435" s="908"/>
      <c r="F435" s="244" t="s">
        <v>2386</v>
      </c>
      <c r="G435" s="909"/>
      <c r="H435" s="116" t="s">
        <v>2446</v>
      </c>
      <c r="I435" s="117" t="s">
        <v>2511</v>
      </c>
      <c r="J435" s="117">
        <v>1</v>
      </c>
      <c r="K435" s="493">
        <v>41395</v>
      </c>
      <c r="L435" s="493">
        <v>41424</v>
      </c>
      <c r="M435" s="118">
        <f t="shared" si="221"/>
        <v>4.1428571428571432</v>
      </c>
      <c r="N435" s="987" t="s">
        <v>2580</v>
      </c>
      <c r="O435" s="982">
        <v>1</v>
      </c>
      <c r="P435" s="912">
        <f t="shared" si="212"/>
        <v>1</v>
      </c>
      <c r="Q435" s="912">
        <f t="shared" si="213"/>
        <v>4.1428571428571432</v>
      </c>
      <c r="R435" s="912">
        <f t="shared" si="214"/>
        <v>4.1428571428571432</v>
      </c>
      <c r="S435" s="73">
        <f t="shared" si="209"/>
        <v>4.1428571428571432</v>
      </c>
      <c r="T435" s="909"/>
      <c r="U435" s="909"/>
      <c r="V435" s="1286" t="s">
        <v>2671</v>
      </c>
      <c r="W435" s="308">
        <f t="shared" si="215"/>
        <v>2</v>
      </c>
      <c r="X435" s="308">
        <f t="shared" si="216"/>
        <v>0</v>
      </c>
      <c r="Y435" s="79" t="str">
        <f t="shared" si="217"/>
        <v>CUMPLIDA</v>
      </c>
      <c r="Z435" s="371"/>
      <c r="AA435" s="433"/>
      <c r="AB435" s="846" t="str">
        <f t="shared" si="203"/>
        <v>CUMPLIDA</v>
      </c>
    </row>
    <row r="436" spans="1:28" s="373" customFormat="1" ht="394.5" thickBot="1" x14ac:dyDescent="0.3">
      <c r="A436" s="920">
        <v>26</v>
      </c>
      <c r="B436" s="490">
        <v>0</v>
      </c>
      <c r="C436" s="279" t="s">
        <v>2289</v>
      </c>
      <c r="D436" s="279" t="s">
        <v>2290</v>
      </c>
      <c r="E436" s="908"/>
      <c r="F436" s="244" t="s">
        <v>2386</v>
      </c>
      <c r="G436" s="909"/>
      <c r="H436" s="116" t="s">
        <v>2446</v>
      </c>
      <c r="I436" s="117" t="s">
        <v>2511</v>
      </c>
      <c r="J436" s="117">
        <v>1</v>
      </c>
      <c r="K436" s="493">
        <v>41395</v>
      </c>
      <c r="L436" s="493">
        <v>41424</v>
      </c>
      <c r="M436" s="118">
        <f t="shared" si="221"/>
        <v>4.1428571428571432</v>
      </c>
      <c r="N436" s="987" t="s">
        <v>2580</v>
      </c>
      <c r="O436" s="982">
        <v>1</v>
      </c>
      <c r="P436" s="912">
        <f t="shared" si="212"/>
        <v>1</v>
      </c>
      <c r="Q436" s="912">
        <f t="shared" si="213"/>
        <v>4.1428571428571432</v>
      </c>
      <c r="R436" s="912">
        <f t="shared" si="214"/>
        <v>4.1428571428571432</v>
      </c>
      <c r="S436" s="73">
        <f t="shared" si="209"/>
        <v>4.1428571428571432</v>
      </c>
      <c r="T436" s="909"/>
      <c r="U436" s="909"/>
      <c r="V436" s="1286" t="s">
        <v>2671</v>
      </c>
      <c r="W436" s="308">
        <f t="shared" si="215"/>
        <v>2</v>
      </c>
      <c r="X436" s="308">
        <f t="shared" si="216"/>
        <v>0</v>
      </c>
      <c r="Y436" s="79" t="str">
        <f t="shared" si="217"/>
        <v>CUMPLIDA</v>
      </c>
      <c r="Z436" s="371"/>
      <c r="AA436" s="433"/>
      <c r="AB436" s="846" t="str">
        <f t="shared" si="203"/>
        <v>CUMPLIDA</v>
      </c>
    </row>
    <row r="437" spans="1:28" s="373" customFormat="1" ht="394.5" thickBot="1" x14ac:dyDescent="0.3">
      <c r="A437" s="920">
        <v>27</v>
      </c>
      <c r="B437" s="490">
        <v>0</v>
      </c>
      <c r="C437" s="279" t="s">
        <v>2291</v>
      </c>
      <c r="D437" s="279" t="s">
        <v>2292</v>
      </c>
      <c r="E437" s="908"/>
      <c r="F437" s="244" t="s">
        <v>2386</v>
      </c>
      <c r="G437" s="909"/>
      <c r="H437" s="116" t="s">
        <v>2446</v>
      </c>
      <c r="I437" s="117" t="s">
        <v>2511</v>
      </c>
      <c r="J437" s="117">
        <v>1</v>
      </c>
      <c r="K437" s="493">
        <v>41395</v>
      </c>
      <c r="L437" s="493">
        <v>41424</v>
      </c>
      <c r="M437" s="118">
        <f t="shared" si="221"/>
        <v>4.1428571428571432</v>
      </c>
      <c r="N437" s="987" t="s">
        <v>2580</v>
      </c>
      <c r="O437" s="982">
        <v>1</v>
      </c>
      <c r="P437" s="912">
        <f t="shared" si="212"/>
        <v>1</v>
      </c>
      <c r="Q437" s="912">
        <f t="shared" si="213"/>
        <v>4.1428571428571432</v>
      </c>
      <c r="R437" s="912">
        <f t="shared" si="214"/>
        <v>4.1428571428571432</v>
      </c>
      <c r="S437" s="73">
        <f t="shared" si="209"/>
        <v>4.1428571428571432</v>
      </c>
      <c r="T437" s="909"/>
      <c r="U437" s="909"/>
      <c r="V437" s="1286" t="s">
        <v>2671</v>
      </c>
      <c r="W437" s="308">
        <f t="shared" si="215"/>
        <v>2</v>
      </c>
      <c r="X437" s="308">
        <f t="shared" si="216"/>
        <v>0</v>
      </c>
      <c r="Y437" s="79" t="str">
        <f t="shared" si="217"/>
        <v>CUMPLIDA</v>
      </c>
      <c r="Z437" s="371"/>
      <c r="AA437" s="433"/>
      <c r="AB437" s="846" t="str">
        <f t="shared" si="203"/>
        <v>CUMPLIDA</v>
      </c>
    </row>
    <row r="438" spans="1:28" s="373" customFormat="1" ht="394.5" thickBot="1" x14ac:dyDescent="0.3">
      <c r="A438" s="920">
        <v>28</v>
      </c>
      <c r="B438" s="490">
        <v>0</v>
      </c>
      <c r="C438" s="279" t="s">
        <v>2293</v>
      </c>
      <c r="D438" s="279" t="s">
        <v>2294</v>
      </c>
      <c r="E438" s="908"/>
      <c r="F438" s="244" t="s">
        <v>2386</v>
      </c>
      <c r="G438" s="909"/>
      <c r="H438" s="116" t="s">
        <v>2446</v>
      </c>
      <c r="I438" s="117" t="s">
        <v>2511</v>
      </c>
      <c r="J438" s="117">
        <v>1</v>
      </c>
      <c r="K438" s="493">
        <v>41395</v>
      </c>
      <c r="L438" s="493">
        <v>41424</v>
      </c>
      <c r="M438" s="118">
        <f t="shared" si="221"/>
        <v>4.1428571428571432</v>
      </c>
      <c r="N438" s="987" t="s">
        <v>2580</v>
      </c>
      <c r="O438" s="982">
        <v>1</v>
      </c>
      <c r="P438" s="912">
        <f t="shared" si="212"/>
        <v>1</v>
      </c>
      <c r="Q438" s="912">
        <f t="shared" si="213"/>
        <v>4.1428571428571432</v>
      </c>
      <c r="R438" s="912">
        <f t="shared" si="214"/>
        <v>4.1428571428571432</v>
      </c>
      <c r="S438" s="73">
        <f t="shared" si="209"/>
        <v>4.1428571428571432</v>
      </c>
      <c r="T438" s="909"/>
      <c r="U438" s="909"/>
      <c r="V438" s="1286" t="s">
        <v>2671</v>
      </c>
      <c r="W438" s="308">
        <f t="shared" si="215"/>
        <v>2</v>
      </c>
      <c r="X438" s="308">
        <f t="shared" si="216"/>
        <v>0</v>
      </c>
      <c r="Y438" s="79" t="str">
        <f t="shared" si="217"/>
        <v>CUMPLIDA</v>
      </c>
      <c r="Z438" s="371"/>
      <c r="AA438" s="433"/>
      <c r="AB438" s="846" t="str">
        <f t="shared" si="203"/>
        <v>CUMPLIDA</v>
      </c>
    </row>
    <row r="439" spans="1:28" s="373" customFormat="1" ht="394.5" thickBot="1" x14ac:dyDescent="0.3">
      <c r="A439" s="920">
        <v>29</v>
      </c>
      <c r="B439" s="490">
        <v>0</v>
      </c>
      <c r="C439" s="279" t="s">
        <v>2295</v>
      </c>
      <c r="D439" s="279" t="s">
        <v>2296</v>
      </c>
      <c r="E439" s="908"/>
      <c r="F439" s="244" t="s">
        <v>2386</v>
      </c>
      <c r="G439" s="909"/>
      <c r="H439" s="116" t="s">
        <v>2446</v>
      </c>
      <c r="I439" s="117" t="s">
        <v>2511</v>
      </c>
      <c r="J439" s="117">
        <v>1</v>
      </c>
      <c r="K439" s="493">
        <v>41395</v>
      </c>
      <c r="L439" s="493">
        <v>41424</v>
      </c>
      <c r="M439" s="118">
        <f t="shared" si="221"/>
        <v>4.1428571428571432</v>
      </c>
      <c r="N439" s="987" t="s">
        <v>2580</v>
      </c>
      <c r="O439" s="982">
        <v>1</v>
      </c>
      <c r="P439" s="912">
        <f t="shared" si="212"/>
        <v>1</v>
      </c>
      <c r="Q439" s="912">
        <f t="shared" si="213"/>
        <v>4.1428571428571432</v>
      </c>
      <c r="R439" s="912">
        <f t="shared" si="214"/>
        <v>4.1428571428571432</v>
      </c>
      <c r="S439" s="73">
        <f t="shared" si="209"/>
        <v>4.1428571428571432</v>
      </c>
      <c r="T439" s="909"/>
      <c r="U439" s="909"/>
      <c r="V439" s="1286" t="s">
        <v>2671</v>
      </c>
      <c r="W439" s="308">
        <f t="shared" si="215"/>
        <v>2</v>
      </c>
      <c r="X439" s="308">
        <f t="shared" si="216"/>
        <v>0</v>
      </c>
      <c r="Y439" s="79" t="str">
        <f t="shared" si="217"/>
        <v>CUMPLIDA</v>
      </c>
      <c r="Z439" s="371"/>
      <c r="AA439" s="433"/>
      <c r="AB439" s="846" t="str">
        <f t="shared" si="203"/>
        <v>CUMPLIDA</v>
      </c>
    </row>
    <row r="440" spans="1:28" s="373" customFormat="1" ht="394.5" thickBot="1" x14ac:dyDescent="0.3">
      <c r="A440" s="920">
        <v>30</v>
      </c>
      <c r="B440" s="490">
        <v>0</v>
      </c>
      <c r="C440" s="279" t="s">
        <v>2297</v>
      </c>
      <c r="D440" s="279" t="s">
        <v>2298</v>
      </c>
      <c r="E440" s="908"/>
      <c r="F440" s="244" t="s">
        <v>2386</v>
      </c>
      <c r="G440" s="909"/>
      <c r="H440" s="116" t="s">
        <v>2446</v>
      </c>
      <c r="I440" s="117" t="s">
        <v>2511</v>
      </c>
      <c r="J440" s="117">
        <v>1</v>
      </c>
      <c r="K440" s="493">
        <v>41395</v>
      </c>
      <c r="L440" s="493">
        <v>41424</v>
      </c>
      <c r="M440" s="118">
        <f t="shared" si="221"/>
        <v>4.1428571428571432</v>
      </c>
      <c r="N440" s="987" t="s">
        <v>2580</v>
      </c>
      <c r="O440" s="982">
        <v>1</v>
      </c>
      <c r="P440" s="912">
        <f t="shared" si="212"/>
        <v>1</v>
      </c>
      <c r="Q440" s="912">
        <f t="shared" si="213"/>
        <v>4.1428571428571432</v>
      </c>
      <c r="R440" s="912">
        <f t="shared" si="214"/>
        <v>4.1428571428571432</v>
      </c>
      <c r="S440" s="73">
        <f t="shared" si="209"/>
        <v>4.1428571428571432</v>
      </c>
      <c r="T440" s="909"/>
      <c r="U440" s="909"/>
      <c r="V440" s="1286" t="s">
        <v>2671</v>
      </c>
      <c r="W440" s="308">
        <f t="shared" si="215"/>
        <v>2</v>
      </c>
      <c r="X440" s="308">
        <f t="shared" si="216"/>
        <v>0</v>
      </c>
      <c r="Y440" s="79" t="str">
        <f t="shared" si="217"/>
        <v>CUMPLIDA</v>
      </c>
      <c r="Z440" s="371"/>
      <c r="AA440" s="433"/>
      <c r="AB440" s="846" t="str">
        <f t="shared" si="203"/>
        <v>CUMPLIDA</v>
      </c>
    </row>
    <row r="441" spans="1:28" s="373" customFormat="1" ht="394.5" thickBot="1" x14ac:dyDescent="0.3">
      <c r="A441" s="920">
        <v>31</v>
      </c>
      <c r="B441" s="490">
        <v>0</v>
      </c>
      <c r="C441" s="279" t="s">
        <v>2299</v>
      </c>
      <c r="D441" s="279" t="s">
        <v>2300</v>
      </c>
      <c r="E441" s="908"/>
      <c r="F441" s="244" t="s">
        <v>2386</v>
      </c>
      <c r="G441" s="909"/>
      <c r="H441" s="116" t="s">
        <v>2446</v>
      </c>
      <c r="I441" s="117" t="s">
        <v>2511</v>
      </c>
      <c r="J441" s="117">
        <v>1</v>
      </c>
      <c r="K441" s="493">
        <v>41395</v>
      </c>
      <c r="L441" s="493">
        <v>41424</v>
      </c>
      <c r="M441" s="118">
        <f t="shared" si="221"/>
        <v>4.1428571428571432</v>
      </c>
      <c r="N441" s="987" t="s">
        <v>2580</v>
      </c>
      <c r="O441" s="982">
        <v>1</v>
      </c>
      <c r="P441" s="912">
        <f t="shared" si="212"/>
        <v>1</v>
      </c>
      <c r="Q441" s="912">
        <f t="shared" si="213"/>
        <v>4.1428571428571432</v>
      </c>
      <c r="R441" s="912">
        <f t="shared" si="214"/>
        <v>4.1428571428571432</v>
      </c>
      <c r="S441" s="73">
        <f t="shared" si="209"/>
        <v>4.1428571428571432</v>
      </c>
      <c r="T441" s="909"/>
      <c r="U441" s="909"/>
      <c r="V441" s="1286" t="s">
        <v>2671</v>
      </c>
      <c r="W441" s="308">
        <f t="shared" si="215"/>
        <v>2</v>
      </c>
      <c r="X441" s="308">
        <f t="shared" si="216"/>
        <v>0</v>
      </c>
      <c r="Y441" s="79" t="str">
        <f t="shared" si="217"/>
        <v>CUMPLIDA</v>
      </c>
      <c r="Z441" s="371"/>
      <c r="AA441" s="433"/>
      <c r="AB441" s="846" t="str">
        <f t="shared" si="203"/>
        <v>CUMPLIDA</v>
      </c>
    </row>
    <row r="442" spans="1:28" s="373" customFormat="1" ht="394.5" thickBot="1" x14ac:dyDescent="0.3">
      <c r="A442" s="920">
        <v>32</v>
      </c>
      <c r="B442" s="490">
        <v>0</v>
      </c>
      <c r="C442" s="279" t="s">
        <v>2301</v>
      </c>
      <c r="D442" s="279" t="s">
        <v>2302</v>
      </c>
      <c r="E442" s="908"/>
      <c r="F442" s="244" t="s">
        <v>2386</v>
      </c>
      <c r="G442" s="909"/>
      <c r="H442" s="116" t="s">
        <v>2446</v>
      </c>
      <c r="I442" s="117" t="s">
        <v>2511</v>
      </c>
      <c r="J442" s="117">
        <v>1</v>
      </c>
      <c r="K442" s="493">
        <v>41395</v>
      </c>
      <c r="L442" s="493">
        <v>41424</v>
      </c>
      <c r="M442" s="118">
        <f t="shared" si="221"/>
        <v>4.1428571428571432</v>
      </c>
      <c r="N442" s="987" t="s">
        <v>2580</v>
      </c>
      <c r="O442" s="982">
        <v>1</v>
      </c>
      <c r="P442" s="912">
        <f t="shared" si="212"/>
        <v>1</v>
      </c>
      <c r="Q442" s="912">
        <f t="shared" si="213"/>
        <v>4.1428571428571432</v>
      </c>
      <c r="R442" s="912">
        <f t="shared" si="214"/>
        <v>4.1428571428571432</v>
      </c>
      <c r="S442" s="73">
        <f t="shared" si="209"/>
        <v>4.1428571428571432</v>
      </c>
      <c r="T442" s="909"/>
      <c r="U442" s="909"/>
      <c r="V442" s="1286" t="s">
        <v>2671</v>
      </c>
      <c r="W442" s="308">
        <f t="shared" si="215"/>
        <v>2</v>
      </c>
      <c r="X442" s="308">
        <f t="shared" si="216"/>
        <v>0</v>
      </c>
      <c r="Y442" s="79" t="str">
        <f t="shared" si="217"/>
        <v>CUMPLIDA</v>
      </c>
      <c r="Z442" s="371"/>
      <c r="AA442" s="433"/>
      <c r="AB442" s="846" t="str">
        <f t="shared" si="203"/>
        <v>CUMPLIDA</v>
      </c>
    </row>
    <row r="443" spans="1:28" s="373" customFormat="1" ht="394.5" thickBot="1" x14ac:dyDescent="0.3">
      <c r="A443" s="920">
        <v>33</v>
      </c>
      <c r="B443" s="490">
        <v>0</v>
      </c>
      <c r="C443" s="279" t="s">
        <v>2303</v>
      </c>
      <c r="D443" s="279" t="s">
        <v>2304</v>
      </c>
      <c r="E443" s="908"/>
      <c r="F443" s="244" t="s">
        <v>2386</v>
      </c>
      <c r="G443" s="909"/>
      <c r="H443" s="116" t="s">
        <v>2446</v>
      </c>
      <c r="I443" s="117" t="s">
        <v>2511</v>
      </c>
      <c r="J443" s="117">
        <v>1</v>
      </c>
      <c r="K443" s="493">
        <v>41395</v>
      </c>
      <c r="L443" s="493">
        <v>41424</v>
      </c>
      <c r="M443" s="118">
        <f t="shared" si="221"/>
        <v>4.1428571428571432</v>
      </c>
      <c r="N443" s="987" t="s">
        <v>2580</v>
      </c>
      <c r="O443" s="982">
        <v>1</v>
      </c>
      <c r="P443" s="912">
        <f t="shared" si="212"/>
        <v>1</v>
      </c>
      <c r="Q443" s="912">
        <f t="shared" si="213"/>
        <v>4.1428571428571432</v>
      </c>
      <c r="R443" s="912">
        <f t="shared" si="214"/>
        <v>4.1428571428571432</v>
      </c>
      <c r="S443" s="73">
        <f t="shared" si="209"/>
        <v>4.1428571428571432</v>
      </c>
      <c r="T443" s="909"/>
      <c r="U443" s="909"/>
      <c r="V443" s="1286" t="s">
        <v>2671</v>
      </c>
      <c r="W443" s="308">
        <f t="shared" si="215"/>
        <v>2</v>
      </c>
      <c r="X443" s="308">
        <f t="shared" si="216"/>
        <v>0</v>
      </c>
      <c r="Y443" s="79" t="str">
        <f t="shared" si="217"/>
        <v>CUMPLIDA</v>
      </c>
      <c r="Z443" s="371"/>
      <c r="AA443" s="433"/>
      <c r="AB443" s="846" t="str">
        <f t="shared" si="203"/>
        <v>CUMPLIDA</v>
      </c>
    </row>
    <row r="444" spans="1:28" s="373" customFormat="1" ht="115.5" thickBot="1" x14ac:dyDescent="0.3">
      <c r="A444" s="920">
        <v>34</v>
      </c>
      <c r="B444" s="490">
        <v>0</v>
      </c>
      <c r="C444" s="279" t="s">
        <v>2305</v>
      </c>
      <c r="D444" s="279" t="s">
        <v>2306</v>
      </c>
      <c r="E444" s="908"/>
      <c r="F444" s="244" t="s">
        <v>2387</v>
      </c>
      <c r="G444" s="909"/>
      <c r="H444" s="116" t="s">
        <v>2447</v>
      </c>
      <c r="I444" s="117" t="s">
        <v>2512</v>
      </c>
      <c r="J444" s="117">
        <v>1</v>
      </c>
      <c r="K444" s="493">
        <v>41365</v>
      </c>
      <c r="L444" s="493">
        <v>41639</v>
      </c>
      <c r="M444" s="118">
        <f t="shared" si="221"/>
        <v>39.142857142857146</v>
      </c>
      <c r="N444" s="987" t="s">
        <v>2580</v>
      </c>
      <c r="O444" s="982">
        <v>0.3</v>
      </c>
      <c r="P444" s="912">
        <f t="shared" si="212"/>
        <v>0.3</v>
      </c>
      <c r="Q444" s="912">
        <f t="shared" si="213"/>
        <v>11.742857142857144</v>
      </c>
      <c r="R444" s="912">
        <f t="shared" si="214"/>
        <v>0</v>
      </c>
      <c r="S444" s="73">
        <f t="shared" si="209"/>
        <v>0</v>
      </c>
      <c r="T444" s="909"/>
      <c r="U444" s="909"/>
      <c r="V444" s="1286" t="s">
        <v>2672</v>
      </c>
      <c r="W444" s="308">
        <f t="shared" si="215"/>
        <v>0</v>
      </c>
      <c r="X444" s="308">
        <f t="shared" si="216"/>
        <v>1</v>
      </c>
      <c r="Y444" s="79" t="str">
        <f t="shared" si="217"/>
        <v>EN TERMINO</v>
      </c>
      <c r="Z444" s="371"/>
      <c r="AA444" s="433"/>
      <c r="AB444" s="846" t="str">
        <f t="shared" si="203"/>
        <v>EN TERMINO</v>
      </c>
    </row>
    <row r="445" spans="1:28" s="373" customFormat="1" ht="394.5" thickBot="1" x14ac:dyDescent="0.3">
      <c r="A445" s="920">
        <v>35</v>
      </c>
      <c r="B445" s="490">
        <v>0</v>
      </c>
      <c r="C445" s="279" t="s">
        <v>2307</v>
      </c>
      <c r="D445" s="279" t="s">
        <v>2308</v>
      </c>
      <c r="E445" s="908"/>
      <c r="F445" s="244" t="s">
        <v>2386</v>
      </c>
      <c r="G445" s="909"/>
      <c r="H445" s="116" t="s">
        <v>2446</v>
      </c>
      <c r="I445" s="117" t="s">
        <v>2511</v>
      </c>
      <c r="J445" s="117">
        <v>1</v>
      </c>
      <c r="K445" s="493">
        <v>41395</v>
      </c>
      <c r="L445" s="493">
        <v>41424</v>
      </c>
      <c r="M445" s="118">
        <f t="shared" si="221"/>
        <v>4.1428571428571432</v>
      </c>
      <c r="N445" s="987" t="s">
        <v>2580</v>
      </c>
      <c r="O445" s="982">
        <v>1</v>
      </c>
      <c r="P445" s="912">
        <f t="shared" si="212"/>
        <v>1</v>
      </c>
      <c r="Q445" s="912">
        <f t="shared" si="213"/>
        <v>4.1428571428571432</v>
      </c>
      <c r="R445" s="912">
        <f t="shared" si="214"/>
        <v>4.1428571428571432</v>
      </c>
      <c r="S445" s="73">
        <f t="shared" si="209"/>
        <v>4.1428571428571432</v>
      </c>
      <c r="T445" s="909"/>
      <c r="U445" s="909"/>
      <c r="V445" s="1286" t="s">
        <v>2671</v>
      </c>
      <c r="W445" s="308">
        <f t="shared" si="215"/>
        <v>2</v>
      </c>
      <c r="X445" s="308">
        <f t="shared" si="216"/>
        <v>0</v>
      </c>
      <c r="Y445" s="79" t="str">
        <f t="shared" si="217"/>
        <v>CUMPLIDA</v>
      </c>
      <c r="Z445" s="371"/>
      <c r="AA445" s="433"/>
      <c r="AB445" s="846" t="str">
        <f t="shared" si="203"/>
        <v>CUMPLIDA</v>
      </c>
    </row>
    <row r="446" spans="1:28" s="373" customFormat="1" ht="230.25" thickBot="1" x14ac:dyDescent="0.3">
      <c r="A446" s="920">
        <v>36</v>
      </c>
      <c r="B446" s="490">
        <v>0</v>
      </c>
      <c r="C446" s="279" t="s">
        <v>2309</v>
      </c>
      <c r="D446" s="279" t="s">
        <v>2310</v>
      </c>
      <c r="E446" s="908"/>
      <c r="F446" s="244" t="s">
        <v>2388</v>
      </c>
      <c r="G446" s="909"/>
      <c r="H446" s="116" t="s">
        <v>2448</v>
      </c>
      <c r="I446" s="117" t="s">
        <v>2513</v>
      </c>
      <c r="J446" s="117">
        <v>2</v>
      </c>
      <c r="K446" s="493">
        <v>41379</v>
      </c>
      <c r="L446" s="493">
        <v>41394</v>
      </c>
      <c r="M446" s="118">
        <f t="shared" si="221"/>
        <v>2.1428571428571428</v>
      </c>
      <c r="N446" s="987" t="s">
        <v>2580</v>
      </c>
      <c r="O446" s="982">
        <v>2</v>
      </c>
      <c r="P446" s="912">
        <f t="shared" si="212"/>
        <v>1</v>
      </c>
      <c r="Q446" s="912">
        <f t="shared" si="213"/>
        <v>2.1428571428571428</v>
      </c>
      <c r="R446" s="912">
        <f t="shared" si="214"/>
        <v>2.1428571428571428</v>
      </c>
      <c r="S446" s="73">
        <f t="shared" si="209"/>
        <v>2.1428571428571428</v>
      </c>
      <c r="T446" s="909"/>
      <c r="U446" s="909"/>
      <c r="V446" s="1286" t="s">
        <v>2673</v>
      </c>
      <c r="W446" s="308">
        <f t="shared" si="215"/>
        <v>2</v>
      </c>
      <c r="X446" s="308">
        <f t="shared" si="216"/>
        <v>0</v>
      </c>
      <c r="Y446" s="79" t="str">
        <f t="shared" si="217"/>
        <v>CUMPLIDA</v>
      </c>
      <c r="Z446" s="371"/>
      <c r="AA446" s="433"/>
      <c r="AB446" s="846" t="str">
        <f t="shared" si="203"/>
        <v>CUMPLIDA</v>
      </c>
    </row>
    <row r="447" spans="1:28" s="373" customFormat="1" ht="128.25" thickBot="1" x14ac:dyDescent="0.3">
      <c r="A447" s="920">
        <v>37</v>
      </c>
      <c r="B447" s="490">
        <v>0</v>
      </c>
      <c r="C447" s="279" t="s">
        <v>2311</v>
      </c>
      <c r="D447" s="279" t="s">
        <v>2312</v>
      </c>
      <c r="E447" s="908"/>
      <c r="F447" s="244" t="s">
        <v>2389</v>
      </c>
      <c r="G447" s="909"/>
      <c r="H447" s="116" t="s">
        <v>2449</v>
      </c>
      <c r="I447" s="117" t="s">
        <v>2514</v>
      </c>
      <c r="J447" s="120">
        <v>1</v>
      </c>
      <c r="K447" s="493">
        <v>41395</v>
      </c>
      <c r="L447" s="493">
        <v>41639</v>
      </c>
      <c r="M447" s="118">
        <f t="shared" si="221"/>
        <v>34.857142857142854</v>
      </c>
      <c r="N447" s="987" t="s">
        <v>2580</v>
      </c>
      <c r="O447" s="1011">
        <v>0.3</v>
      </c>
      <c r="P447" s="912">
        <f t="shared" si="212"/>
        <v>0.3</v>
      </c>
      <c r="Q447" s="912">
        <f t="shared" si="213"/>
        <v>10.457142857142856</v>
      </c>
      <c r="R447" s="912">
        <f t="shared" si="214"/>
        <v>0</v>
      </c>
      <c r="S447" s="73">
        <f t="shared" si="209"/>
        <v>0</v>
      </c>
      <c r="T447" s="909"/>
      <c r="U447" s="909"/>
      <c r="V447" s="1286" t="s">
        <v>2674</v>
      </c>
      <c r="W447" s="308">
        <f t="shared" si="215"/>
        <v>0</v>
      </c>
      <c r="X447" s="308">
        <f t="shared" si="216"/>
        <v>1</v>
      </c>
      <c r="Y447" s="79" t="str">
        <f t="shared" si="217"/>
        <v>EN TERMINO</v>
      </c>
      <c r="Z447" s="371"/>
      <c r="AA447" s="433"/>
      <c r="AB447" s="846" t="str">
        <f t="shared" si="203"/>
        <v>EN TERMINO</v>
      </c>
    </row>
    <row r="448" spans="1:28" s="373" customFormat="1" ht="77.25" thickBot="1" x14ac:dyDescent="0.3">
      <c r="A448" s="920">
        <v>38</v>
      </c>
      <c r="B448" s="490">
        <v>0</v>
      </c>
      <c r="C448" s="922" t="s">
        <v>2313</v>
      </c>
      <c r="D448" s="922" t="s">
        <v>2314</v>
      </c>
      <c r="E448" s="908"/>
      <c r="F448" s="244" t="s">
        <v>2390</v>
      </c>
      <c r="G448" s="909"/>
      <c r="H448" s="116" t="s">
        <v>2450</v>
      </c>
      <c r="I448" s="117" t="s">
        <v>2515</v>
      </c>
      <c r="J448" s="120">
        <v>1</v>
      </c>
      <c r="K448" s="493">
        <v>41365</v>
      </c>
      <c r="L448" s="493">
        <v>41379</v>
      </c>
      <c r="M448" s="118">
        <f t="shared" si="221"/>
        <v>2</v>
      </c>
      <c r="N448" s="987" t="s">
        <v>2580</v>
      </c>
      <c r="O448" s="982">
        <v>2</v>
      </c>
      <c r="P448" s="912">
        <f t="shared" si="212"/>
        <v>1</v>
      </c>
      <c r="Q448" s="912">
        <f t="shared" si="213"/>
        <v>2</v>
      </c>
      <c r="R448" s="912">
        <f t="shared" si="214"/>
        <v>2</v>
      </c>
      <c r="S448" s="73">
        <f t="shared" si="209"/>
        <v>2</v>
      </c>
      <c r="T448" s="909"/>
      <c r="U448" s="909"/>
      <c r="V448" s="1286" t="s">
        <v>2675</v>
      </c>
      <c r="W448" s="308">
        <f t="shared" si="215"/>
        <v>2</v>
      </c>
      <c r="X448" s="308">
        <f t="shared" si="216"/>
        <v>0</v>
      </c>
      <c r="Y448" s="79" t="str">
        <f t="shared" si="217"/>
        <v>CUMPLIDA</v>
      </c>
      <c r="Z448" s="371"/>
      <c r="AA448" s="433"/>
      <c r="AB448" s="846" t="str">
        <f t="shared" si="203"/>
        <v>CUMPLIDA</v>
      </c>
    </row>
    <row r="449" spans="1:28" s="373" customFormat="1" ht="77.25" thickBot="1" x14ac:dyDescent="0.3">
      <c r="A449" s="920">
        <v>39</v>
      </c>
      <c r="B449" s="490">
        <v>0</v>
      </c>
      <c r="C449" s="922" t="s">
        <v>2315</v>
      </c>
      <c r="D449" s="922" t="s">
        <v>2316</v>
      </c>
      <c r="E449" s="908"/>
      <c r="F449" s="244" t="s">
        <v>2391</v>
      </c>
      <c r="G449" s="909"/>
      <c r="H449" s="116" t="s">
        <v>2451</v>
      </c>
      <c r="I449" s="117" t="s">
        <v>2516</v>
      </c>
      <c r="J449" s="120">
        <v>1</v>
      </c>
      <c r="K449" s="493">
        <v>41365</v>
      </c>
      <c r="L449" s="493">
        <v>41379</v>
      </c>
      <c r="M449" s="118">
        <f t="shared" si="221"/>
        <v>2</v>
      </c>
      <c r="N449" s="987" t="s">
        <v>2580</v>
      </c>
      <c r="O449" s="982">
        <v>2</v>
      </c>
      <c r="P449" s="912">
        <f t="shared" si="212"/>
        <v>1</v>
      </c>
      <c r="Q449" s="912">
        <f t="shared" si="213"/>
        <v>2</v>
      </c>
      <c r="R449" s="912">
        <f t="shared" si="214"/>
        <v>2</v>
      </c>
      <c r="S449" s="73">
        <f t="shared" si="209"/>
        <v>2</v>
      </c>
      <c r="T449" s="909"/>
      <c r="U449" s="909"/>
      <c r="V449" s="1286" t="s">
        <v>2676</v>
      </c>
      <c r="W449" s="308">
        <f t="shared" si="215"/>
        <v>2</v>
      </c>
      <c r="X449" s="308">
        <f t="shared" si="216"/>
        <v>0</v>
      </c>
      <c r="Y449" s="79" t="str">
        <f t="shared" si="217"/>
        <v>CUMPLIDA</v>
      </c>
      <c r="Z449" s="371"/>
      <c r="AA449" s="433"/>
      <c r="AB449" s="846" t="str">
        <f t="shared" si="203"/>
        <v>CUMPLIDA</v>
      </c>
    </row>
    <row r="450" spans="1:28" s="373" customFormat="1" ht="394.5" thickBot="1" x14ac:dyDescent="0.3">
      <c r="A450" s="920">
        <v>40</v>
      </c>
      <c r="B450" s="490">
        <v>0</v>
      </c>
      <c r="C450" s="922" t="s">
        <v>2317</v>
      </c>
      <c r="D450" s="922" t="s">
        <v>2318</v>
      </c>
      <c r="E450" s="908"/>
      <c r="F450" s="244" t="s">
        <v>2386</v>
      </c>
      <c r="G450" s="909"/>
      <c r="H450" s="116" t="s">
        <v>2446</v>
      </c>
      <c r="I450" s="117" t="s">
        <v>2511</v>
      </c>
      <c r="J450" s="117">
        <v>1</v>
      </c>
      <c r="K450" s="493">
        <v>41395</v>
      </c>
      <c r="L450" s="493">
        <v>41424</v>
      </c>
      <c r="M450" s="118">
        <f t="shared" si="221"/>
        <v>4.1428571428571432</v>
      </c>
      <c r="N450" s="987" t="s">
        <v>2580</v>
      </c>
      <c r="O450" s="982">
        <v>1</v>
      </c>
      <c r="P450" s="912">
        <f t="shared" si="212"/>
        <v>1</v>
      </c>
      <c r="Q450" s="912">
        <f t="shared" si="213"/>
        <v>4.1428571428571432</v>
      </c>
      <c r="R450" s="912">
        <f t="shared" si="214"/>
        <v>4.1428571428571432</v>
      </c>
      <c r="S450" s="73">
        <f t="shared" si="209"/>
        <v>4.1428571428571432</v>
      </c>
      <c r="T450" s="909"/>
      <c r="U450" s="909"/>
      <c r="V450" s="1286" t="s">
        <v>2671</v>
      </c>
      <c r="W450" s="308">
        <f t="shared" si="215"/>
        <v>2</v>
      </c>
      <c r="X450" s="308">
        <f t="shared" si="216"/>
        <v>0</v>
      </c>
      <c r="Y450" s="79" t="str">
        <f t="shared" si="217"/>
        <v>CUMPLIDA</v>
      </c>
      <c r="Z450" s="371"/>
      <c r="AA450" s="433"/>
      <c r="AB450" s="846" t="str">
        <f t="shared" si="203"/>
        <v>CUMPLIDA</v>
      </c>
    </row>
    <row r="451" spans="1:28" s="373" customFormat="1" ht="204.75" thickBot="1" x14ac:dyDescent="0.3">
      <c r="A451" s="920">
        <v>41</v>
      </c>
      <c r="B451" s="490">
        <v>0</v>
      </c>
      <c r="C451" s="922" t="s">
        <v>2319</v>
      </c>
      <c r="D451" s="922" t="s">
        <v>2320</v>
      </c>
      <c r="E451" s="908"/>
      <c r="F451" s="244" t="s">
        <v>2392</v>
      </c>
      <c r="G451" s="909"/>
      <c r="H451" s="116" t="s">
        <v>2452</v>
      </c>
      <c r="I451" s="117" t="s">
        <v>2517</v>
      </c>
      <c r="J451" s="120">
        <v>1</v>
      </c>
      <c r="K451" s="493">
        <v>41395</v>
      </c>
      <c r="L451" s="493">
        <v>41409</v>
      </c>
      <c r="M451" s="118">
        <f t="shared" si="221"/>
        <v>2</v>
      </c>
      <c r="N451" s="987" t="s">
        <v>2580</v>
      </c>
      <c r="O451" s="1011">
        <v>1</v>
      </c>
      <c r="P451" s="912">
        <f t="shared" si="212"/>
        <v>1</v>
      </c>
      <c r="Q451" s="912">
        <f t="shared" si="213"/>
        <v>2</v>
      </c>
      <c r="R451" s="912">
        <f t="shared" si="214"/>
        <v>2</v>
      </c>
      <c r="S451" s="73">
        <f t="shared" si="209"/>
        <v>2</v>
      </c>
      <c r="T451" s="909"/>
      <c r="U451" s="909"/>
      <c r="V451" s="1286" t="s">
        <v>2677</v>
      </c>
      <c r="W451" s="308">
        <f t="shared" si="215"/>
        <v>2</v>
      </c>
      <c r="X451" s="308">
        <f t="shared" si="216"/>
        <v>0</v>
      </c>
      <c r="Y451" s="79" t="str">
        <f t="shared" si="217"/>
        <v>CUMPLIDA</v>
      </c>
      <c r="Z451" s="371"/>
      <c r="AA451" s="433"/>
      <c r="AB451" s="846" t="str">
        <f t="shared" si="203"/>
        <v>CUMPLIDA</v>
      </c>
    </row>
    <row r="452" spans="1:28" s="373" customFormat="1" ht="179.25" thickBot="1" x14ac:dyDescent="0.3">
      <c r="A452" s="920">
        <v>42</v>
      </c>
      <c r="B452" s="490">
        <v>0</v>
      </c>
      <c r="C452" s="922" t="s">
        <v>2321</v>
      </c>
      <c r="D452" s="922" t="s">
        <v>2322</v>
      </c>
      <c r="E452" s="908"/>
      <c r="F452" s="244" t="s">
        <v>2393</v>
      </c>
      <c r="G452" s="909"/>
      <c r="H452" s="116" t="s">
        <v>2453</v>
      </c>
      <c r="I452" s="117" t="s">
        <v>2518</v>
      </c>
      <c r="J452" s="120">
        <v>1</v>
      </c>
      <c r="K452" s="493">
        <v>41426</v>
      </c>
      <c r="L452" s="493">
        <v>41440</v>
      </c>
      <c r="M452" s="118">
        <f t="shared" si="221"/>
        <v>2</v>
      </c>
      <c r="N452" s="987" t="s">
        <v>2580</v>
      </c>
      <c r="O452" s="1011">
        <v>1</v>
      </c>
      <c r="P452" s="912">
        <f t="shared" si="212"/>
        <v>1</v>
      </c>
      <c r="Q452" s="912">
        <f t="shared" si="213"/>
        <v>2</v>
      </c>
      <c r="R452" s="912">
        <f t="shared" si="214"/>
        <v>2</v>
      </c>
      <c r="S452" s="73">
        <f t="shared" si="209"/>
        <v>2</v>
      </c>
      <c r="T452" s="909"/>
      <c r="U452" s="909"/>
      <c r="V452" s="1286" t="s">
        <v>2678</v>
      </c>
      <c r="W452" s="308">
        <f t="shared" si="215"/>
        <v>2</v>
      </c>
      <c r="X452" s="308">
        <f t="shared" si="216"/>
        <v>0</v>
      </c>
      <c r="Y452" s="79" t="str">
        <f t="shared" si="217"/>
        <v>CUMPLIDA</v>
      </c>
      <c r="Z452" s="371"/>
      <c r="AA452" s="433"/>
      <c r="AB452" s="846" t="str">
        <f t="shared" si="203"/>
        <v>CUMPLIDA</v>
      </c>
    </row>
    <row r="453" spans="1:28" s="373" customFormat="1" ht="204.75" thickBot="1" x14ac:dyDescent="0.3">
      <c r="A453" s="920">
        <v>43</v>
      </c>
      <c r="B453" s="490">
        <v>0</v>
      </c>
      <c r="C453" s="922" t="s">
        <v>2323</v>
      </c>
      <c r="D453" s="922" t="s">
        <v>2324</v>
      </c>
      <c r="E453" s="908"/>
      <c r="F453" s="244" t="s">
        <v>2394</v>
      </c>
      <c r="G453" s="909"/>
      <c r="H453" s="116" t="s">
        <v>2454</v>
      </c>
      <c r="I453" s="117" t="s">
        <v>2519</v>
      </c>
      <c r="J453" s="117">
        <v>1</v>
      </c>
      <c r="K453" s="493">
        <v>41426</v>
      </c>
      <c r="L453" s="493">
        <v>41455</v>
      </c>
      <c r="M453" s="118">
        <f t="shared" si="221"/>
        <v>4.1428571428571432</v>
      </c>
      <c r="N453" s="987" t="s">
        <v>2580</v>
      </c>
      <c r="O453" s="982">
        <v>1</v>
      </c>
      <c r="P453" s="912">
        <f t="shared" si="212"/>
        <v>1</v>
      </c>
      <c r="Q453" s="912">
        <f t="shared" si="213"/>
        <v>4.1428571428571432</v>
      </c>
      <c r="R453" s="912">
        <f t="shared" si="214"/>
        <v>4.1428571428571432</v>
      </c>
      <c r="S453" s="73">
        <f t="shared" si="209"/>
        <v>4.1428571428571432</v>
      </c>
      <c r="T453" s="909"/>
      <c r="U453" s="909"/>
      <c r="V453" s="1286" t="s">
        <v>2679</v>
      </c>
      <c r="W453" s="308">
        <f t="shared" si="215"/>
        <v>2</v>
      </c>
      <c r="X453" s="308">
        <f t="shared" si="216"/>
        <v>0</v>
      </c>
      <c r="Y453" s="79" t="str">
        <f t="shared" si="217"/>
        <v>CUMPLIDA</v>
      </c>
      <c r="Z453" s="371"/>
      <c r="AA453" s="433"/>
      <c r="AB453" s="846" t="str">
        <f t="shared" si="203"/>
        <v>CUMPLIDA</v>
      </c>
    </row>
    <row r="454" spans="1:28" s="373" customFormat="1" ht="25.5" x14ac:dyDescent="0.25">
      <c r="A454" s="1035">
        <v>44</v>
      </c>
      <c r="B454" s="1049">
        <v>0</v>
      </c>
      <c r="C454" s="1057" t="s">
        <v>2325</v>
      </c>
      <c r="D454" s="1057" t="s">
        <v>2326</v>
      </c>
      <c r="E454" s="1038"/>
      <c r="F454" s="1063" t="s">
        <v>2395</v>
      </c>
      <c r="G454" s="1041"/>
      <c r="H454" s="871" t="s">
        <v>2455</v>
      </c>
      <c r="I454" s="714" t="s">
        <v>2520</v>
      </c>
      <c r="J454" s="714">
        <v>1</v>
      </c>
      <c r="K454" s="923">
        <v>41365</v>
      </c>
      <c r="L454" s="923">
        <v>41424</v>
      </c>
      <c r="M454" s="361">
        <f t="shared" si="221"/>
        <v>8.4285714285714288</v>
      </c>
      <c r="N454" s="1268" t="s">
        <v>2581</v>
      </c>
      <c r="O454" s="914"/>
      <c r="P454" s="915">
        <f t="shared" si="212"/>
        <v>0</v>
      </c>
      <c r="Q454" s="915">
        <f t="shared" si="213"/>
        <v>0</v>
      </c>
      <c r="R454" s="915">
        <f t="shared" si="214"/>
        <v>0</v>
      </c>
      <c r="S454" s="50">
        <f t="shared" si="209"/>
        <v>8.4285714285714288</v>
      </c>
      <c r="T454" s="916"/>
      <c r="U454" s="916"/>
      <c r="V454" s="1367"/>
      <c r="W454" s="370">
        <f t="shared" si="215"/>
        <v>0</v>
      </c>
      <c r="X454" s="370">
        <f t="shared" si="216"/>
        <v>0</v>
      </c>
      <c r="Y454" s="380" t="str">
        <f t="shared" si="217"/>
        <v>VENCIDA</v>
      </c>
      <c r="Z454" s="371"/>
      <c r="AA454" s="433"/>
      <c r="AB454" s="1033" t="str">
        <f>IF(Y454&amp;Y455="CUMPLIDA","CUMPLIDA",IF(OR(Y454="VENCIDA",Y455="VENCIDA"),"VENCIDA",IF(W454+W455=4,"CUMPLIDA","EN TERMINO")))</f>
        <v>VENCIDA</v>
      </c>
    </row>
    <row r="455" spans="1:28" s="373" customFormat="1" ht="64.5" thickBot="1" x14ac:dyDescent="0.3">
      <c r="A455" s="1037"/>
      <c r="B455" s="1051"/>
      <c r="C455" s="1059"/>
      <c r="D455" s="1059"/>
      <c r="E455" s="1040"/>
      <c r="F455" s="1065"/>
      <c r="G455" s="1043"/>
      <c r="H455" s="872" t="s">
        <v>2456</v>
      </c>
      <c r="I455" s="455" t="s">
        <v>2521</v>
      </c>
      <c r="J455" s="455">
        <v>1</v>
      </c>
      <c r="K455" s="924">
        <v>41426</v>
      </c>
      <c r="L455" s="924">
        <v>41639</v>
      </c>
      <c r="M455" s="362">
        <f t="shared" si="221"/>
        <v>30.428571428571427</v>
      </c>
      <c r="N455" s="1270"/>
      <c r="O455" s="917"/>
      <c r="P455" s="918">
        <f t="shared" si="212"/>
        <v>0</v>
      </c>
      <c r="Q455" s="918">
        <f t="shared" si="213"/>
        <v>0</v>
      </c>
      <c r="R455" s="918">
        <f t="shared" si="214"/>
        <v>0</v>
      </c>
      <c r="S455" s="545">
        <f t="shared" si="209"/>
        <v>0</v>
      </c>
      <c r="T455" s="919"/>
      <c r="U455" s="919"/>
      <c r="V455" s="1369"/>
      <c r="W455" s="365">
        <f t="shared" si="215"/>
        <v>0</v>
      </c>
      <c r="X455" s="365">
        <f t="shared" si="216"/>
        <v>1</v>
      </c>
      <c r="Y455" s="382" t="str">
        <f t="shared" si="217"/>
        <v>EN TERMINO</v>
      </c>
      <c r="Z455" s="371"/>
      <c r="AA455" s="433"/>
      <c r="AB455" s="1034"/>
    </row>
    <row r="456" spans="1:28" s="373" customFormat="1" ht="76.5" x14ac:dyDescent="0.25">
      <c r="A456" s="1035">
        <v>45</v>
      </c>
      <c r="B456" s="1049">
        <v>0</v>
      </c>
      <c r="C456" s="1057" t="s">
        <v>2327</v>
      </c>
      <c r="D456" s="1057" t="s">
        <v>2328</v>
      </c>
      <c r="E456" s="1038"/>
      <c r="F456" s="1063" t="s">
        <v>2396</v>
      </c>
      <c r="G456" s="1041"/>
      <c r="H456" s="869" t="s">
        <v>2457</v>
      </c>
      <c r="I456" s="317" t="s">
        <v>2522</v>
      </c>
      <c r="J456" s="317">
        <v>1</v>
      </c>
      <c r="K456" s="923">
        <v>41334</v>
      </c>
      <c r="L456" s="923">
        <v>41365</v>
      </c>
      <c r="M456" s="361">
        <f t="shared" si="221"/>
        <v>4.4285714285714288</v>
      </c>
      <c r="N456" s="1268" t="s">
        <v>2581</v>
      </c>
      <c r="O456" s="914"/>
      <c r="P456" s="915">
        <f t="shared" si="212"/>
        <v>0</v>
      </c>
      <c r="Q456" s="915">
        <f t="shared" si="213"/>
        <v>0</v>
      </c>
      <c r="R456" s="915">
        <f t="shared" si="214"/>
        <v>0</v>
      </c>
      <c r="S456" s="50">
        <f t="shared" si="209"/>
        <v>4.4285714285714288</v>
      </c>
      <c r="T456" s="916"/>
      <c r="U456" s="916"/>
      <c r="V456" s="1367"/>
      <c r="W456" s="370">
        <f t="shared" si="215"/>
        <v>0</v>
      </c>
      <c r="X456" s="370">
        <f t="shared" si="216"/>
        <v>0</v>
      </c>
      <c r="Y456" s="380" t="str">
        <f t="shared" si="217"/>
        <v>VENCIDA</v>
      </c>
      <c r="Z456" s="371"/>
      <c r="AA456" s="433"/>
      <c r="AB456" s="1033" t="str">
        <f>IF(Y456&amp;Y457&amp;Y458="CUMPLIDA","CUMPLIDA",IF(OR(Y456="VENCIDA",Y457="VENCIDA",Y458="VENCIDA"),"VENCIDA",IF(W456+W457+W458=6,"CUMPLIDA","EN TERMINO")))</f>
        <v>VENCIDA</v>
      </c>
    </row>
    <row r="457" spans="1:28" s="373" customFormat="1" ht="127.5" x14ac:dyDescent="0.25">
      <c r="A457" s="1036"/>
      <c r="B457" s="1050"/>
      <c r="C457" s="1058"/>
      <c r="D457" s="1058"/>
      <c r="E457" s="1039"/>
      <c r="F457" s="1064"/>
      <c r="G457" s="1042"/>
      <c r="H457" s="890" t="s">
        <v>2458</v>
      </c>
      <c r="I457" s="896" t="s">
        <v>2523</v>
      </c>
      <c r="J457" s="896">
        <v>1</v>
      </c>
      <c r="K457" s="895">
        <v>41366</v>
      </c>
      <c r="L457" s="895">
        <v>41425</v>
      </c>
      <c r="M457" s="880">
        <f t="shared" si="221"/>
        <v>8.4285714285714288</v>
      </c>
      <c r="N457" s="1269"/>
      <c r="O457" s="904"/>
      <c r="P457" s="905">
        <f t="shared" si="212"/>
        <v>0</v>
      </c>
      <c r="Q457" s="905">
        <f t="shared" si="213"/>
        <v>0</v>
      </c>
      <c r="R457" s="905">
        <f t="shared" si="214"/>
        <v>0</v>
      </c>
      <c r="S457" s="906">
        <f t="shared" si="209"/>
        <v>8.4285714285714288</v>
      </c>
      <c r="T457" s="884"/>
      <c r="U457" s="884"/>
      <c r="V457" s="1368"/>
      <c r="W457" s="907">
        <f t="shared" si="215"/>
        <v>0</v>
      </c>
      <c r="X457" s="907">
        <f t="shared" si="216"/>
        <v>0</v>
      </c>
      <c r="Y457" s="381" t="str">
        <f t="shared" si="217"/>
        <v>VENCIDA</v>
      </c>
      <c r="Z457" s="371"/>
      <c r="AA457" s="433"/>
      <c r="AB457" s="1052"/>
    </row>
    <row r="458" spans="1:28" s="373" customFormat="1" ht="141" thickBot="1" x14ac:dyDescent="0.3">
      <c r="A458" s="1037"/>
      <c r="B458" s="1051"/>
      <c r="C458" s="1059"/>
      <c r="D458" s="1059"/>
      <c r="E458" s="1040"/>
      <c r="F458" s="1065"/>
      <c r="G458" s="1043"/>
      <c r="H458" s="870" t="s">
        <v>2459</v>
      </c>
      <c r="I458" s="321" t="s">
        <v>2524</v>
      </c>
      <c r="J458" s="321">
        <v>1</v>
      </c>
      <c r="K458" s="924">
        <v>41426</v>
      </c>
      <c r="L458" s="924">
        <v>41639</v>
      </c>
      <c r="M458" s="362">
        <f t="shared" si="221"/>
        <v>30.428571428571427</v>
      </c>
      <c r="N458" s="1270"/>
      <c r="O458" s="917"/>
      <c r="P458" s="918">
        <f t="shared" si="212"/>
        <v>0</v>
      </c>
      <c r="Q458" s="918">
        <f t="shared" si="213"/>
        <v>0</v>
      </c>
      <c r="R458" s="918">
        <f t="shared" si="214"/>
        <v>0</v>
      </c>
      <c r="S458" s="545">
        <f t="shared" si="209"/>
        <v>0</v>
      </c>
      <c r="T458" s="919"/>
      <c r="U458" s="919"/>
      <c r="V458" s="1369"/>
      <c r="W458" s="365">
        <f t="shared" si="215"/>
        <v>0</v>
      </c>
      <c r="X458" s="365">
        <f t="shared" si="216"/>
        <v>1</v>
      </c>
      <c r="Y458" s="382" t="str">
        <f t="shared" si="217"/>
        <v>EN TERMINO</v>
      </c>
      <c r="Z458" s="371"/>
      <c r="AA458" s="433"/>
      <c r="AB458" s="1034"/>
    </row>
    <row r="459" spans="1:28" s="373" customFormat="1" ht="127.5" x14ac:dyDescent="0.25">
      <c r="A459" s="1035">
        <v>46</v>
      </c>
      <c r="B459" s="1049">
        <v>0</v>
      </c>
      <c r="C459" s="1057" t="s">
        <v>2329</v>
      </c>
      <c r="D459" s="1057" t="s">
        <v>2330</v>
      </c>
      <c r="E459" s="1038"/>
      <c r="F459" s="1005" t="s">
        <v>2397</v>
      </c>
      <c r="G459" s="1041"/>
      <c r="H459" s="1004" t="s">
        <v>2460</v>
      </c>
      <c r="I459" s="1008" t="s">
        <v>2525</v>
      </c>
      <c r="J459" s="127">
        <v>1</v>
      </c>
      <c r="K459" s="514">
        <v>41334</v>
      </c>
      <c r="L459" s="514">
        <v>41638</v>
      </c>
      <c r="M459" s="361">
        <f t="shared" si="221"/>
        <v>43.428571428571431</v>
      </c>
      <c r="N459" s="1265" t="s">
        <v>2582</v>
      </c>
      <c r="O459" s="1015">
        <v>0.62</v>
      </c>
      <c r="P459" s="915">
        <f t="shared" si="212"/>
        <v>0.62</v>
      </c>
      <c r="Q459" s="915">
        <f t="shared" si="213"/>
        <v>26.925714285714285</v>
      </c>
      <c r="R459" s="915">
        <f t="shared" si="214"/>
        <v>0</v>
      </c>
      <c r="S459" s="50">
        <f t="shared" ref="S459:S507" si="222">IF($T$8&gt;=L459,M459,0)</f>
        <v>0</v>
      </c>
      <c r="T459" s="916"/>
      <c r="U459" s="916"/>
      <c r="V459" s="1283" t="s">
        <v>2680</v>
      </c>
      <c r="W459" s="370">
        <f t="shared" si="215"/>
        <v>0</v>
      </c>
      <c r="X459" s="370">
        <f t="shared" si="216"/>
        <v>1</v>
      </c>
      <c r="Y459" s="380" t="str">
        <f t="shared" si="217"/>
        <v>EN TERMINO</v>
      </c>
      <c r="Z459" s="371"/>
      <c r="AA459" s="433"/>
      <c r="AB459" s="1033" t="str">
        <f>IF(Y459&amp;Y460&amp;Y461&amp;Y462&amp;Y463="CUMPLIDA","CUMPLIDA",IF(OR(Y459="VENCIDA",Y460="VENCIDA",Y461="VENCIDA",Y462="VENCIDA",Y463="VENCIDA"),"VENCIDA",IF(W459+W460+W461+W462+W463=10,"CUMPLIDA","EN TERMINO")))</f>
        <v>EN TERMINO</v>
      </c>
    </row>
    <row r="460" spans="1:28" s="373" customFormat="1" ht="114.75" x14ac:dyDescent="0.25">
      <c r="A460" s="1036"/>
      <c r="B460" s="1050"/>
      <c r="C460" s="1058"/>
      <c r="D460" s="1058"/>
      <c r="E460" s="1039"/>
      <c r="F460" s="1007" t="s">
        <v>2398</v>
      </c>
      <c r="G460" s="1042"/>
      <c r="H460" s="1003" t="s">
        <v>2461</v>
      </c>
      <c r="I460" s="1009" t="s">
        <v>2526</v>
      </c>
      <c r="J460" s="893">
        <v>1</v>
      </c>
      <c r="K460" s="875">
        <v>41334</v>
      </c>
      <c r="L460" s="875">
        <v>41638</v>
      </c>
      <c r="M460" s="880">
        <f t="shared" si="221"/>
        <v>43.428571428571431</v>
      </c>
      <c r="N460" s="1266"/>
      <c r="O460" s="1016">
        <v>0.91</v>
      </c>
      <c r="P460" s="905">
        <f t="shared" ref="P460:P507" si="223">IF(O460/J460&gt;1,1,+O460/J460)</f>
        <v>0.91</v>
      </c>
      <c r="Q460" s="905">
        <f t="shared" ref="Q460:Q507" si="224">+M460*P460</f>
        <v>39.520000000000003</v>
      </c>
      <c r="R460" s="905">
        <f t="shared" ref="R460:R507" si="225">IF(L460&lt;=$T$8,Q460,0)</f>
        <v>0</v>
      </c>
      <c r="S460" s="906">
        <f t="shared" si="222"/>
        <v>0</v>
      </c>
      <c r="T460" s="884"/>
      <c r="U460" s="884"/>
      <c r="V460" s="1370" t="s">
        <v>2681</v>
      </c>
      <c r="W460" s="907">
        <f t="shared" ref="W460:W507" si="226">IF(P460=100%,2,0)</f>
        <v>0</v>
      </c>
      <c r="X460" s="907">
        <f t="shared" ref="X460:X507" si="227">IF(L460&lt;$Z$3,0,1)</f>
        <v>1</v>
      </c>
      <c r="Y460" s="381" t="str">
        <f t="shared" ref="Y460:Y507" si="228">IF(W460+X460&gt;1,"CUMPLIDA",IF(X460=1,"EN TERMINO","VENCIDA"))</f>
        <v>EN TERMINO</v>
      </c>
      <c r="Z460" s="371"/>
      <c r="AA460" s="433"/>
      <c r="AB460" s="1052"/>
    </row>
    <row r="461" spans="1:28" s="373" customFormat="1" ht="89.25" x14ac:dyDescent="0.25">
      <c r="A461" s="1036"/>
      <c r="B461" s="1050"/>
      <c r="C461" s="1058"/>
      <c r="D461" s="1058"/>
      <c r="E461" s="1039"/>
      <c r="F461" s="1007" t="s">
        <v>2399</v>
      </c>
      <c r="G461" s="1042"/>
      <c r="H461" s="1003" t="s">
        <v>2462</v>
      </c>
      <c r="I461" s="1009" t="s">
        <v>2527</v>
      </c>
      <c r="J461" s="893">
        <v>1</v>
      </c>
      <c r="K461" s="875">
        <v>41334</v>
      </c>
      <c r="L461" s="875">
        <v>41638</v>
      </c>
      <c r="M461" s="880">
        <f t="shared" si="221"/>
        <v>43.428571428571431</v>
      </c>
      <c r="N461" s="1266"/>
      <c r="O461" s="1016">
        <v>0.31</v>
      </c>
      <c r="P461" s="905">
        <f t="shared" si="223"/>
        <v>0.31</v>
      </c>
      <c r="Q461" s="905">
        <f t="shared" si="224"/>
        <v>13.462857142857143</v>
      </c>
      <c r="R461" s="905">
        <f t="shared" si="225"/>
        <v>0</v>
      </c>
      <c r="S461" s="906">
        <f t="shared" si="222"/>
        <v>0</v>
      </c>
      <c r="T461" s="884"/>
      <c r="U461" s="884"/>
      <c r="V461" s="1370" t="s">
        <v>2682</v>
      </c>
      <c r="W461" s="907">
        <f t="shared" si="226"/>
        <v>0</v>
      </c>
      <c r="X461" s="907">
        <f t="shared" si="227"/>
        <v>1</v>
      </c>
      <c r="Y461" s="381" t="str">
        <f t="shared" si="228"/>
        <v>EN TERMINO</v>
      </c>
      <c r="Z461" s="371"/>
      <c r="AA461" s="433"/>
      <c r="AB461" s="1052"/>
    </row>
    <row r="462" spans="1:28" s="373" customFormat="1" ht="114.75" x14ac:dyDescent="0.25">
      <c r="A462" s="1036"/>
      <c r="B462" s="1050"/>
      <c r="C462" s="1058"/>
      <c r="D462" s="1058"/>
      <c r="E462" s="1039"/>
      <c r="F462" s="1007" t="s">
        <v>2400</v>
      </c>
      <c r="G462" s="1042"/>
      <c r="H462" s="891" t="s">
        <v>2463</v>
      </c>
      <c r="I462" s="1009" t="s">
        <v>2528</v>
      </c>
      <c r="J462" s="893">
        <v>1</v>
      </c>
      <c r="K462" s="875">
        <v>41334</v>
      </c>
      <c r="L462" s="875">
        <v>41638</v>
      </c>
      <c r="M462" s="880">
        <f t="shared" si="221"/>
        <v>43.428571428571431</v>
      </c>
      <c r="N462" s="1266"/>
      <c r="O462" s="1016">
        <v>0.73</v>
      </c>
      <c r="P462" s="905">
        <f t="shared" si="223"/>
        <v>0.73</v>
      </c>
      <c r="Q462" s="905">
        <f t="shared" si="224"/>
        <v>31.702857142857145</v>
      </c>
      <c r="R462" s="905">
        <f t="shared" si="225"/>
        <v>0</v>
      </c>
      <c r="S462" s="906">
        <f t="shared" si="222"/>
        <v>0</v>
      </c>
      <c r="T462" s="884"/>
      <c r="U462" s="884"/>
      <c r="V462" s="1370" t="s">
        <v>2683</v>
      </c>
      <c r="W462" s="907">
        <f t="shared" si="226"/>
        <v>0</v>
      </c>
      <c r="X462" s="907">
        <f t="shared" si="227"/>
        <v>1</v>
      </c>
      <c r="Y462" s="381" t="str">
        <f t="shared" si="228"/>
        <v>EN TERMINO</v>
      </c>
      <c r="Z462" s="371"/>
      <c r="AA462" s="433"/>
      <c r="AB462" s="1052"/>
    </row>
    <row r="463" spans="1:28" s="373" customFormat="1" ht="90" thickBot="1" x14ac:dyDescent="0.3">
      <c r="A463" s="1037"/>
      <c r="B463" s="1051"/>
      <c r="C463" s="1059"/>
      <c r="D463" s="1059"/>
      <c r="E463" s="1040"/>
      <c r="F463" s="1006" t="s">
        <v>2401</v>
      </c>
      <c r="G463" s="1043"/>
      <c r="H463" s="1002" t="s">
        <v>2464</v>
      </c>
      <c r="I463" s="1010" t="s">
        <v>2529</v>
      </c>
      <c r="J463" s="125">
        <v>1</v>
      </c>
      <c r="K463" s="521">
        <v>41334</v>
      </c>
      <c r="L463" s="521">
        <v>41638</v>
      </c>
      <c r="M463" s="362">
        <f t="shared" si="221"/>
        <v>43.428571428571431</v>
      </c>
      <c r="N463" s="1267"/>
      <c r="O463" s="1017">
        <v>0.48</v>
      </c>
      <c r="P463" s="918">
        <f t="shared" si="223"/>
        <v>0.48</v>
      </c>
      <c r="Q463" s="918">
        <f t="shared" si="224"/>
        <v>20.845714285714287</v>
      </c>
      <c r="R463" s="918">
        <f t="shared" si="225"/>
        <v>0</v>
      </c>
      <c r="S463" s="545">
        <f t="shared" si="222"/>
        <v>0</v>
      </c>
      <c r="T463" s="919"/>
      <c r="U463" s="919"/>
      <c r="V463" s="1285" t="s">
        <v>2684</v>
      </c>
      <c r="W463" s="365">
        <f t="shared" si="226"/>
        <v>0</v>
      </c>
      <c r="X463" s="365">
        <f t="shared" si="227"/>
        <v>1</v>
      </c>
      <c r="Y463" s="382" t="str">
        <f t="shared" si="228"/>
        <v>EN TERMINO</v>
      </c>
      <c r="Z463" s="371"/>
      <c r="AA463" s="433"/>
      <c r="AB463" s="1034"/>
    </row>
    <row r="464" spans="1:28" s="373" customFormat="1" ht="114.75" x14ac:dyDescent="0.25">
      <c r="A464" s="1035">
        <v>47</v>
      </c>
      <c r="B464" s="1049">
        <v>0</v>
      </c>
      <c r="C464" s="1057" t="s">
        <v>2331</v>
      </c>
      <c r="D464" s="1057" t="s">
        <v>2332</v>
      </c>
      <c r="E464" s="1038"/>
      <c r="F464" s="1063" t="s">
        <v>2402</v>
      </c>
      <c r="G464" s="1041"/>
      <c r="H464" s="1053" t="s">
        <v>2465</v>
      </c>
      <c r="I464" s="714" t="s">
        <v>2530</v>
      </c>
      <c r="J464" s="925">
        <v>1</v>
      </c>
      <c r="K464" s="514">
        <v>41369</v>
      </c>
      <c r="L464" s="514">
        <v>41639</v>
      </c>
      <c r="M464" s="361">
        <f>(+L464-K464)/7</f>
        <v>38.571428571428569</v>
      </c>
      <c r="N464" s="1265" t="s">
        <v>2583</v>
      </c>
      <c r="O464" s="914"/>
      <c r="P464" s="915">
        <f t="shared" si="223"/>
        <v>0</v>
      </c>
      <c r="Q464" s="915">
        <f t="shared" si="224"/>
        <v>0</v>
      </c>
      <c r="R464" s="915">
        <f t="shared" si="225"/>
        <v>0</v>
      </c>
      <c r="S464" s="50">
        <f t="shared" si="222"/>
        <v>0</v>
      </c>
      <c r="T464" s="916"/>
      <c r="U464" s="916"/>
      <c r="V464" s="1367"/>
      <c r="W464" s="370">
        <f t="shared" si="226"/>
        <v>0</v>
      </c>
      <c r="X464" s="370">
        <f t="shared" si="227"/>
        <v>1</v>
      </c>
      <c r="Y464" s="380" t="str">
        <f t="shared" si="228"/>
        <v>EN TERMINO</v>
      </c>
      <c r="Z464" s="371"/>
      <c r="AA464" s="433"/>
      <c r="AB464" s="1033" t="str">
        <f>IF(Y464&amp;Y465&amp;Y466&amp;Y467&amp;Y468&amp;Y469="CUMPLIDA","CUMPLIDA",IF(OR(Y464="VENCIDA",Y465="VENCIDA",Y466="VENCIDA",Y467="VENCIDA",Y468="VENCIDA",Y469="VENCIDA"),"VENCIDA",IF(W464+W465+W466+W467+W468+W469=12,"CUMPLIDA","EN TERMINO")))</f>
        <v>VENCIDA</v>
      </c>
    </row>
    <row r="465" spans="1:28" s="373" customFormat="1" ht="89.25" x14ac:dyDescent="0.25">
      <c r="A465" s="1036"/>
      <c r="B465" s="1050"/>
      <c r="C465" s="1058"/>
      <c r="D465" s="1058"/>
      <c r="E465" s="1039"/>
      <c r="F465" s="1064"/>
      <c r="G465" s="1042"/>
      <c r="H465" s="1054"/>
      <c r="I465" s="874" t="s">
        <v>2531</v>
      </c>
      <c r="J465" s="897">
        <v>1</v>
      </c>
      <c r="K465" s="875">
        <v>41376</v>
      </c>
      <c r="L465" s="875">
        <v>41453</v>
      </c>
      <c r="M465" s="880">
        <f t="shared" si="221"/>
        <v>11</v>
      </c>
      <c r="N465" s="1266"/>
      <c r="O465" s="904"/>
      <c r="P465" s="905">
        <f t="shared" si="223"/>
        <v>0</v>
      </c>
      <c r="Q465" s="905">
        <f t="shared" si="224"/>
        <v>0</v>
      </c>
      <c r="R465" s="905">
        <f t="shared" si="225"/>
        <v>0</v>
      </c>
      <c r="S465" s="906">
        <f t="shared" si="222"/>
        <v>11</v>
      </c>
      <c r="T465" s="884"/>
      <c r="U465" s="884"/>
      <c r="V465" s="1368"/>
      <c r="W465" s="907">
        <f t="shared" si="226"/>
        <v>0</v>
      </c>
      <c r="X465" s="907">
        <f t="shared" si="227"/>
        <v>0</v>
      </c>
      <c r="Y465" s="381" t="str">
        <f t="shared" si="228"/>
        <v>VENCIDA</v>
      </c>
      <c r="Z465" s="371"/>
      <c r="AA465" s="433"/>
      <c r="AB465" s="1052"/>
    </row>
    <row r="466" spans="1:28" s="373" customFormat="1" ht="63.75" x14ac:dyDescent="0.25">
      <c r="A466" s="1036"/>
      <c r="B466" s="1050"/>
      <c r="C466" s="1058"/>
      <c r="D466" s="1058"/>
      <c r="E466" s="1039"/>
      <c r="F466" s="1064"/>
      <c r="G466" s="1042"/>
      <c r="H466" s="1054"/>
      <c r="I466" s="874" t="s">
        <v>2532</v>
      </c>
      <c r="J466" s="897">
        <v>5</v>
      </c>
      <c r="K466" s="875">
        <v>41454</v>
      </c>
      <c r="L466" s="875">
        <v>41608</v>
      </c>
      <c r="M466" s="880">
        <f t="shared" si="221"/>
        <v>22</v>
      </c>
      <c r="N466" s="1266"/>
      <c r="O466" s="904"/>
      <c r="P466" s="905">
        <f t="shared" si="223"/>
        <v>0</v>
      </c>
      <c r="Q466" s="905">
        <f t="shared" si="224"/>
        <v>0</v>
      </c>
      <c r="R466" s="905">
        <f t="shared" si="225"/>
        <v>0</v>
      </c>
      <c r="S466" s="906">
        <f t="shared" si="222"/>
        <v>0</v>
      </c>
      <c r="T466" s="884"/>
      <c r="U466" s="884"/>
      <c r="V466" s="1368"/>
      <c r="W466" s="907">
        <f t="shared" si="226"/>
        <v>0</v>
      </c>
      <c r="X466" s="907">
        <f t="shared" si="227"/>
        <v>1</v>
      </c>
      <c r="Y466" s="381" t="str">
        <f t="shared" si="228"/>
        <v>EN TERMINO</v>
      </c>
      <c r="Z466" s="371"/>
      <c r="AA466" s="433"/>
      <c r="AB466" s="1052"/>
    </row>
    <row r="467" spans="1:28" s="373" customFormat="1" ht="76.5" x14ac:dyDescent="0.25">
      <c r="A467" s="1036"/>
      <c r="B467" s="1050"/>
      <c r="C467" s="1058"/>
      <c r="D467" s="1058"/>
      <c r="E467" s="1039"/>
      <c r="F467" s="1064"/>
      <c r="G467" s="1042"/>
      <c r="H467" s="1054"/>
      <c r="I467" s="874" t="s">
        <v>2533</v>
      </c>
      <c r="J467" s="897">
        <v>1</v>
      </c>
      <c r="K467" s="875">
        <v>41588</v>
      </c>
      <c r="L467" s="875">
        <v>41789</v>
      </c>
      <c r="M467" s="880">
        <f>(+L467-K467)/7</f>
        <v>28.714285714285715</v>
      </c>
      <c r="N467" s="1266"/>
      <c r="O467" s="904"/>
      <c r="P467" s="905">
        <f t="shared" si="223"/>
        <v>0</v>
      </c>
      <c r="Q467" s="905">
        <f t="shared" si="224"/>
        <v>0</v>
      </c>
      <c r="R467" s="905">
        <f t="shared" si="225"/>
        <v>0</v>
      </c>
      <c r="S467" s="906">
        <f t="shared" si="222"/>
        <v>0</v>
      </c>
      <c r="T467" s="884"/>
      <c r="U467" s="884"/>
      <c r="V467" s="1368"/>
      <c r="W467" s="907">
        <f t="shared" si="226"/>
        <v>0</v>
      </c>
      <c r="X467" s="907">
        <f t="shared" si="227"/>
        <v>1</v>
      </c>
      <c r="Y467" s="381" t="str">
        <f t="shared" si="228"/>
        <v>EN TERMINO</v>
      </c>
      <c r="Z467" s="371"/>
      <c r="AA467" s="433"/>
      <c r="AB467" s="1052"/>
    </row>
    <row r="468" spans="1:28" s="373" customFormat="1" ht="89.25" x14ac:dyDescent="0.25">
      <c r="A468" s="1036"/>
      <c r="B468" s="1050"/>
      <c r="C468" s="1058"/>
      <c r="D468" s="1058"/>
      <c r="E468" s="1039"/>
      <c r="F468" s="1064"/>
      <c r="G468" s="1042"/>
      <c r="H468" s="1054"/>
      <c r="I468" s="874" t="s">
        <v>2534</v>
      </c>
      <c r="J468" s="897">
        <v>9</v>
      </c>
      <c r="K468" s="875">
        <v>41672</v>
      </c>
      <c r="L468" s="875">
        <v>41672</v>
      </c>
      <c r="M468" s="898">
        <f>(+L468-K468)/7</f>
        <v>0</v>
      </c>
      <c r="N468" s="1266"/>
      <c r="O468" s="904"/>
      <c r="P468" s="905">
        <f t="shared" si="223"/>
        <v>0</v>
      </c>
      <c r="Q468" s="905">
        <f t="shared" si="224"/>
        <v>0</v>
      </c>
      <c r="R468" s="905">
        <f t="shared" si="225"/>
        <v>0</v>
      </c>
      <c r="S468" s="906">
        <f t="shared" si="222"/>
        <v>0</v>
      </c>
      <c r="T468" s="884"/>
      <c r="U468" s="884"/>
      <c r="V468" s="1368"/>
      <c r="W468" s="907">
        <f t="shared" si="226"/>
        <v>0</v>
      </c>
      <c r="X468" s="907">
        <f t="shared" si="227"/>
        <v>1</v>
      </c>
      <c r="Y468" s="381" t="str">
        <f t="shared" si="228"/>
        <v>EN TERMINO</v>
      </c>
      <c r="Z468" s="371"/>
      <c r="AA468" s="433"/>
      <c r="AB468" s="1052"/>
    </row>
    <row r="469" spans="1:28" s="373" customFormat="1" ht="64.5" thickBot="1" x14ac:dyDescent="0.3">
      <c r="A469" s="1037"/>
      <c r="B469" s="1051"/>
      <c r="C469" s="1059"/>
      <c r="D469" s="1059"/>
      <c r="E469" s="1040"/>
      <c r="F469" s="1065"/>
      <c r="G469" s="1043"/>
      <c r="H469" s="1055"/>
      <c r="I469" s="455" t="s">
        <v>2535</v>
      </c>
      <c r="J469" s="455">
        <v>1</v>
      </c>
      <c r="K469" s="521">
        <v>41374</v>
      </c>
      <c r="L469" s="521">
        <v>41376</v>
      </c>
      <c r="M469" s="926">
        <f>(+L469-K469)/7</f>
        <v>0.2857142857142857</v>
      </c>
      <c r="N469" s="1267"/>
      <c r="O469" s="917"/>
      <c r="P469" s="918">
        <f t="shared" si="223"/>
        <v>0</v>
      </c>
      <c r="Q469" s="918">
        <f t="shared" si="224"/>
        <v>0</v>
      </c>
      <c r="R469" s="918">
        <f t="shared" si="225"/>
        <v>0</v>
      </c>
      <c r="S469" s="545">
        <f t="shared" si="222"/>
        <v>0.2857142857142857</v>
      </c>
      <c r="T469" s="919"/>
      <c r="U469" s="919"/>
      <c r="V469" s="1369"/>
      <c r="W469" s="365">
        <f t="shared" si="226"/>
        <v>0</v>
      </c>
      <c r="X469" s="365">
        <f t="shared" si="227"/>
        <v>0</v>
      </c>
      <c r="Y469" s="382" t="str">
        <f t="shared" si="228"/>
        <v>VENCIDA</v>
      </c>
      <c r="Z469" s="371"/>
      <c r="AA469" s="433"/>
      <c r="AB469" s="1034"/>
    </row>
    <row r="470" spans="1:28" s="373" customFormat="1" ht="179.25" thickBot="1" x14ac:dyDescent="0.3">
      <c r="A470" s="920">
        <v>48</v>
      </c>
      <c r="B470" s="490">
        <v>0</v>
      </c>
      <c r="C470" s="922" t="s">
        <v>2333</v>
      </c>
      <c r="D470" s="922" t="s">
        <v>2334</v>
      </c>
      <c r="E470" s="908"/>
      <c r="F470" s="244" t="s">
        <v>2403</v>
      </c>
      <c r="G470" s="909"/>
      <c r="H470" s="116" t="s">
        <v>2466</v>
      </c>
      <c r="I470" s="927" t="s">
        <v>2536</v>
      </c>
      <c r="J470" s="117">
        <v>1</v>
      </c>
      <c r="K470" s="493">
        <v>41348</v>
      </c>
      <c r="L470" s="493">
        <v>41639</v>
      </c>
      <c r="M470" s="118">
        <f>(+L470-K470)/7</f>
        <v>41.571428571428569</v>
      </c>
      <c r="N470" s="987" t="s">
        <v>2583</v>
      </c>
      <c r="O470" s="911"/>
      <c r="P470" s="912">
        <f t="shared" si="223"/>
        <v>0</v>
      </c>
      <c r="Q470" s="912">
        <f t="shared" si="224"/>
        <v>0</v>
      </c>
      <c r="R470" s="912">
        <f t="shared" si="225"/>
        <v>0</v>
      </c>
      <c r="S470" s="73">
        <f t="shared" si="222"/>
        <v>0</v>
      </c>
      <c r="T470" s="909"/>
      <c r="U470" s="909"/>
      <c r="V470" s="1366"/>
      <c r="W470" s="308">
        <f t="shared" si="226"/>
        <v>0</v>
      </c>
      <c r="X470" s="308">
        <f t="shared" si="227"/>
        <v>1</v>
      </c>
      <c r="Y470" s="79" t="str">
        <f t="shared" si="228"/>
        <v>EN TERMINO</v>
      </c>
      <c r="Z470" s="371"/>
      <c r="AA470" s="433"/>
      <c r="AB470" s="846" t="str">
        <f t="shared" ref="AB470:AB499" si="229">IF(Y470="CUMPLIDA","CUMPLIDA",IF(Y470="EN TERMINO","EN TERMINO","VENCIDA"))</f>
        <v>EN TERMINO</v>
      </c>
    </row>
    <row r="471" spans="1:28" s="373" customFormat="1" ht="141" thickBot="1" x14ac:dyDescent="0.3">
      <c r="A471" s="920">
        <v>49</v>
      </c>
      <c r="B471" s="490">
        <v>0</v>
      </c>
      <c r="C471" s="922" t="s">
        <v>2335</v>
      </c>
      <c r="D471" s="922" t="s">
        <v>2336</v>
      </c>
      <c r="E471" s="908"/>
      <c r="F471" s="244" t="s">
        <v>2404</v>
      </c>
      <c r="G471" s="909"/>
      <c r="H471" s="499" t="s">
        <v>2467</v>
      </c>
      <c r="I471" s="243" t="s">
        <v>2537</v>
      </c>
      <c r="J471" s="243">
        <v>1</v>
      </c>
      <c r="K471" s="928">
        <v>41426</v>
      </c>
      <c r="L471" s="928">
        <v>41639</v>
      </c>
      <c r="M471" s="118">
        <f t="shared" si="221"/>
        <v>30.428571428571427</v>
      </c>
      <c r="N471" s="987" t="s">
        <v>2584</v>
      </c>
      <c r="O471" s="911"/>
      <c r="P471" s="912">
        <f t="shared" si="223"/>
        <v>0</v>
      </c>
      <c r="Q471" s="912">
        <f t="shared" si="224"/>
        <v>0</v>
      </c>
      <c r="R471" s="912">
        <f t="shared" si="225"/>
        <v>0</v>
      </c>
      <c r="S471" s="73">
        <f t="shared" si="222"/>
        <v>0</v>
      </c>
      <c r="T471" s="909"/>
      <c r="U471" s="909"/>
      <c r="V471" s="1366"/>
      <c r="W471" s="308">
        <f t="shared" si="226"/>
        <v>0</v>
      </c>
      <c r="X471" s="308">
        <f t="shared" si="227"/>
        <v>1</v>
      </c>
      <c r="Y471" s="79" t="str">
        <f t="shared" si="228"/>
        <v>EN TERMINO</v>
      </c>
      <c r="Z471" s="371"/>
      <c r="AA471" s="433"/>
      <c r="AB471" s="846" t="str">
        <f t="shared" si="229"/>
        <v>EN TERMINO</v>
      </c>
    </row>
    <row r="472" spans="1:28" s="373" customFormat="1" ht="115.5" thickBot="1" x14ac:dyDescent="0.3">
      <c r="A472" s="920">
        <v>50</v>
      </c>
      <c r="B472" s="490">
        <v>0</v>
      </c>
      <c r="C472" s="922" t="s">
        <v>2337</v>
      </c>
      <c r="D472" s="922" t="s">
        <v>2338</v>
      </c>
      <c r="E472" s="908"/>
      <c r="F472" s="244" t="s">
        <v>2405</v>
      </c>
      <c r="G472" s="909"/>
      <c r="H472" s="116" t="s">
        <v>2468</v>
      </c>
      <c r="I472" s="117" t="s">
        <v>2538</v>
      </c>
      <c r="J472" s="117">
        <v>4</v>
      </c>
      <c r="K472" s="493">
        <v>41348</v>
      </c>
      <c r="L472" s="493">
        <v>41638</v>
      </c>
      <c r="M472" s="118">
        <f t="shared" si="221"/>
        <v>41.428571428571431</v>
      </c>
      <c r="N472" s="987" t="s">
        <v>2584</v>
      </c>
      <c r="O472" s="911"/>
      <c r="P472" s="912">
        <f t="shared" si="223"/>
        <v>0</v>
      </c>
      <c r="Q472" s="912">
        <f t="shared" si="224"/>
        <v>0</v>
      </c>
      <c r="R472" s="912">
        <f t="shared" si="225"/>
        <v>0</v>
      </c>
      <c r="S472" s="73">
        <f t="shared" si="222"/>
        <v>0</v>
      </c>
      <c r="T472" s="909"/>
      <c r="U472" s="909"/>
      <c r="V472" s="1366"/>
      <c r="W472" s="308">
        <f t="shared" si="226"/>
        <v>0</v>
      </c>
      <c r="X472" s="308">
        <f t="shared" si="227"/>
        <v>1</v>
      </c>
      <c r="Y472" s="79" t="str">
        <f t="shared" si="228"/>
        <v>EN TERMINO</v>
      </c>
      <c r="Z472" s="371"/>
      <c r="AA472" s="433"/>
      <c r="AB472" s="846" t="str">
        <f t="shared" si="229"/>
        <v>EN TERMINO</v>
      </c>
    </row>
    <row r="473" spans="1:28" s="373" customFormat="1" ht="102.75" thickBot="1" x14ac:dyDescent="0.3">
      <c r="A473" s="920">
        <v>51</v>
      </c>
      <c r="B473" s="490">
        <v>0</v>
      </c>
      <c r="C473" s="922" t="s">
        <v>2339</v>
      </c>
      <c r="D473" s="922" t="s">
        <v>2340</v>
      </c>
      <c r="E473" s="908"/>
      <c r="F473" s="141" t="s">
        <v>2406</v>
      </c>
      <c r="G473" s="909"/>
      <c r="H473" s="141" t="s">
        <v>2469</v>
      </c>
      <c r="I473" s="142" t="s">
        <v>2539</v>
      </c>
      <c r="J473" s="929">
        <v>2</v>
      </c>
      <c r="K473" s="930">
        <v>41334</v>
      </c>
      <c r="L473" s="930">
        <v>41455</v>
      </c>
      <c r="M473" s="118">
        <f t="shared" si="221"/>
        <v>17.285714285714285</v>
      </c>
      <c r="N473" s="985" t="s">
        <v>2585</v>
      </c>
      <c r="O473" s="911"/>
      <c r="P473" s="912">
        <f>IF(O473/J473&gt;1,1,+O473/J473)</f>
        <v>0</v>
      </c>
      <c r="Q473" s="912">
        <f t="shared" si="224"/>
        <v>0</v>
      </c>
      <c r="R473" s="912">
        <f t="shared" si="225"/>
        <v>0</v>
      </c>
      <c r="S473" s="73">
        <f t="shared" si="222"/>
        <v>17.285714285714285</v>
      </c>
      <c r="T473" s="909"/>
      <c r="U473" s="909"/>
      <c r="V473" s="1366"/>
      <c r="W473" s="308">
        <f t="shared" si="226"/>
        <v>0</v>
      </c>
      <c r="X473" s="308">
        <f t="shared" si="227"/>
        <v>0</v>
      </c>
      <c r="Y473" s="79" t="str">
        <f t="shared" si="228"/>
        <v>VENCIDA</v>
      </c>
      <c r="Z473" s="371"/>
      <c r="AA473" s="433"/>
      <c r="AB473" s="846" t="str">
        <f t="shared" si="229"/>
        <v>VENCIDA</v>
      </c>
    </row>
    <row r="474" spans="1:28" s="373" customFormat="1" ht="280.5" x14ac:dyDescent="0.25">
      <c r="A474" s="1035">
        <v>52</v>
      </c>
      <c r="B474" s="1049">
        <v>0</v>
      </c>
      <c r="C474" s="931" t="s">
        <v>2341</v>
      </c>
      <c r="D474" s="931" t="s">
        <v>2342</v>
      </c>
      <c r="E474" s="1038"/>
      <c r="F474" s="932" t="s">
        <v>2407</v>
      </c>
      <c r="G474" s="1041"/>
      <c r="H474" s="933" t="s">
        <v>2470</v>
      </c>
      <c r="I474" s="714" t="s">
        <v>2540</v>
      </c>
      <c r="J474" s="934">
        <v>5</v>
      </c>
      <c r="K474" s="935">
        <v>41348</v>
      </c>
      <c r="L474" s="935">
        <v>41639</v>
      </c>
      <c r="M474" s="361">
        <f t="shared" si="221"/>
        <v>41.571428571428569</v>
      </c>
      <c r="N474" s="1268" t="s">
        <v>2586</v>
      </c>
      <c r="O474" s="914"/>
      <c r="P474" s="915">
        <f>IF(O474/J474&gt;1,1,+O474/J474)</f>
        <v>0</v>
      </c>
      <c r="Q474" s="915">
        <f t="shared" si="224"/>
        <v>0</v>
      </c>
      <c r="R474" s="915">
        <f t="shared" si="225"/>
        <v>0</v>
      </c>
      <c r="S474" s="50">
        <f t="shared" si="222"/>
        <v>0</v>
      </c>
      <c r="T474" s="916"/>
      <c r="U474" s="916"/>
      <c r="V474" s="1367"/>
      <c r="W474" s="370">
        <f t="shared" si="226"/>
        <v>0</v>
      </c>
      <c r="X474" s="370">
        <f t="shared" si="227"/>
        <v>1</v>
      </c>
      <c r="Y474" s="380" t="str">
        <f t="shared" si="228"/>
        <v>EN TERMINO</v>
      </c>
      <c r="Z474" s="371"/>
      <c r="AA474" s="433"/>
      <c r="AB474" s="1033" t="str">
        <f>IF(Y474&amp;Y475&amp;Y476="CUMPLIDA","CUMPLIDA",IF(OR(Y474="VENCIDA",Y475="VENCIDA",Y476="VENCIDA"),"VENCIDA",IF(W474+W475+W476=6,"CUMPLIDA","EN TERMINO")))</f>
        <v>EN TERMINO</v>
      </c>
    </row>
    <row r="475" spans="1:28" s="373" customFormat="1" ht="242.25" x14ac:dyDescent="0.25">
      <c r="A475" s="1036"/>
      <c r="B475" s="1050"/>
      <c r="C475" s="902" t="s">
        <v>2343</v>
      </c>
      <c r="D475" s="894" t="s">
        <v>2342</v>
      </c>
      <c r="E475" s="1039"/>
      <c r="F475" s="900" t="s">
        <v>2408</v>
      </c>
      <c r="G475" s="1042"/>
      <c r="H475" s="901" t="s">
        <v>2471</v>
      </c>
      <c r="I475" s="899" t="s">
        <v>2541</v>
      </c>
      <c r="J475" s="876">
        <v>4</v>
      </c>
      <c r="K475" s="877">
        <v>41348</v>
      </c>
      <c r="L475" s="877">
        <v>41639</v>
      </c>
      <c r="M475" s="880">
        <f t="shared" si="221"/>
        <v>41.571428571428569</v>
      </c>
      <c r="N475" s="1269"/>
      <c r="O475" s="904"/>
      <c r="P475" s="905">
        <f t="shared" si="223"/>
        <v>0</v>
      </c>
      <c r="Q475" s="905">
        <f t="shared" si="224"/>
        <v>0</v>
      </c>
      <c r="R475" s="905">
        <f t="shared" si="225"/>
        <v>0</v>
      </c>
      <c r="S475" s="906">
        <f t="shared" si="222"/>
        <v>0</v>
      </c>
      <c r="T475" s="884"/>
      <c r="U475" s="884"/>
      <c r="V475" s="1368"/>
      <c r="W475" s="907">
        <f t="shared" si="226"/>
        <v>0</v>
      </c>
      <c r="X475" s="907">
        <f t="shared" si="227"/>
        <v>1</v>
      </c>
      <c r="Y475" s="381" t="str">
        <f t="shared" si="228"/>
        <v>EN TERMINO</v>
      </c>
      <c r="Z475" s="371"/>
      <c r="AA475" s="433"/>
      <c r="AB475" s="1052"/>
    </row>
    <row r="476" spans="1:28" s="373" customFormat="1" ht="306.75" thickBot="1" x14ac:dyDescent="0.3">
      <c r="A476" s="1037"/>
      <c r="B476" s="1051"/>
      <c r="C476" s="936" t="s">
        <v>2344</v>
      </c>
      <c r="D476" s="937" t="s">
        <v>2342</v>
      </c>
      <c r="E476" s="1040"/>
      <c r="F476" s="938" t="s">
        <v>2409</v>
      </c>
      <c r="G476" s="1043"/>
      <c r="H476" s="939" t="s">
        <v>2472</v>
      </c>
      <c r="I476" s="868" t="s">
        <v>2542</v>
      </c>
      <c r="J476" s="940">
        <v>2</v>
      </c>
      <c r="K476" s="941">
        <v>41348</v>
      </c>
      <c r="L476" s="941">
        <v>41639</v>
      </c>
      <c r="M476" s="362">
        <f t="shared" si="221"/>
        <v>41.571428571428569</v>
      </c>
      <c r="N476" s="1270"/>
      <c r="O476" s="917"/>
      <c r="P476" s="918">
        <f t="shared" si="223"/>
        <v>0</v>
      </c>
      <c r="Q476" s="918">
        <f t="shared" si="224"/>
        <v>0</v>
      </c>
      <c r="R476" s="918">
        <f t="shared" si="225"/>
        <v>0</v>
      </c>
      <c r="S476" s="545">
        <f t="shared" si="222"/>
        <v>0</v>
      </c>
      <c r="T476" s="919"/>
      <c r="U476" s="919"/>
      <c r="V476" s="1369"/>
      <c r="W476" s="365">
        <f t="shared" si="226"/>
        <v>0</v>
      </c>
      <c r="X476" s="365">
        <f t="shared" si="227"/>
        <v>1</v>
      </c>
      <c r="Y476" s="382" t="str">
        <f t="shared" si="228"/>
        <v>EN TERMINO</v>
      </c>
      <c r="Z476" s="371"/>
      <c r="AA476" s="433"/>
      <c r="AB476" s="1034"/>
    </row>
    <row r="477" spans="1:28" s="373" customFormat="1" ht="90" thickBot="1" x14ac:dyDescent="0.3">
      <c r="A477" s="920">
        <v>53</v>
      </c>
      <c r="B477" s="490">
        <v>0</v>
      </c>
      <c r="C477" s="942" t="s">
        <v>2345</v>
      </c>
      <c r="D477" s="942" t="s">
        <v>2346</v>
      </c>
      <c r="E477" s="908"/>
      <c r="F477" s="943" t="s">
        <v>2410</v>
      </c>
      <c r="G477" s="909"/>
      <c r="H477" s="944" t="s">
        <v>2473</v>
      </c>
      <c r="I477" s="945" t="s">
        <v>2543</v>
      </c>
      <c r="J477" s="945">
        <v>1</v>
      </c>
      <c r="K477" s="946">
        <v>41326</v>
      </c>
      <c r="L477" s="946">
        <v>41639</v>
      </c>
      <c r="M477" s="947">
        <v>45</v>
      </c>
      <c r="N477" s="987" t="s">
        <v>2587</v>
      </c>
      <c r="O477" s="911"/>
      <c r="P477" s="912">
        <f t="shared" si="223"/>
        <v>0</v>
      </c>
      <c r="Q477" s="912">
        <f t="shared" si="224"/>
        <v>0</v>
      </c>
      <c r="R477" s="912">
        <f t="shared" si="225"/>
        <v>0</v>
      </c>
      <c r="S477" s="73">
        <f t="shared" si="222"/>
        <v>0</v>
      </c>
      <c r="T477" s="909"/>
      <c r="U477" s="909"/>
      <c r="V477" s="1366"/>
      <c r="W477" s="308">
        <f t="shared" si="226"/>
        <v>0</v>
      </c>
      <c r="X477" s="308">
        <f t="shared" si="227"/>
        <v>1</v>
      </c>
      <c r="Y477" s="79" t="str">
        <f t="shared" si="228"/>
        <v>EN TERMINO</v>
      </c>
      <c r="Z477" s="371"/>
      <c r="AA477" s="433"/>
      <c r="AB477" s="846" t="str">
        <f t="shared" si="229"/>
        <v>EN TERMINO</v>
      </c>
    </row>
    <row r="478" spans="1:28" s="373" customFormat="1" ht="114.75" x14ac:dyDescent="0.25">
      <c r="A478" s="1035">
        <v>54</v>
      </c>
      <c r="B478" s="1049">
        <v>0</v>
      </c>
      <c r="C478" s="1044" t="s">
        <v>2347</v>
      </c>
      <c r="D478" s="1044" t="s">
        <v>2348</v>
      </c>
      <c r="E478" s="1038"/>
      <c r="F478" s="1046" t="s">
        <v>2411</v>
      </c>
      <c r="G478" s="1041"/>
      <c r="H478" s="948" t="s">
        <v>2474</v>
      </c>
      <c r="I478" s="949" t="s">
        <v>2544</v>
      </c>
      <c r="J478" s="949">
        <v>9</v>
      </c>
      <c r="K478" s="950">
        <v>41363</v>
      </c>
      <c r="L478" s="950">
        <v>41639</v>
      </c>
      <c r="M478" s="951">
        <v>39</v>
      </c>
      <c r="N478" s="1265" t="s">
        <v>2587</v>
      </c>
      <c r="O478" s="914"/>
      <c r="P478" s="915">
        <f t="shared" si="223"/>
        <v>0</v>
      </c>
      <c r="Q478" s="915">
        <f t="shared" si="224"/>
        <v>0</v>
      </c>
      <c r="R478" s="915">
        <f t="shared" si="225"/>
        <v>0</v>
      </c>
      <c r="S478" s="50">
        <f t="shared" si="222"/>
        <v>0</v>
      </c>
      <c r="T478" s="916"/>
      <c r="U478" s="916"/>
      <c r="V478" s="1367"/>
      <c r="W478" s="370">
        <f t="shared" si="226"/>
        <v>0</v>
      </c>
      <c r="X478" s="370">
        <f t="shared" si="227"/>
        <v>1</v>
      </c>
      <c r="Y478" s="380" t="str">
        <f t="shared" si="228"/>
        <v>EN TERMINO</v>
      </c>
      <c r="Z478" s="371"/>
      <c r="AA478" s="433"/>
      <c r="AB478" s="1033" t="str">
        <f>IF(Y478&amp;Y479&amp;Y480&amp;Y481&amp;Y482&amp;Y483="CUMPLIDA","CUMPLIDA",IF(OR(Y478="VENCIDA",Y479="VENCIDA",Y480="VENCIDA",Y481="VENCIDA",Y482="VENCIDA",Y483="VENCIDA"),"VENCIDA",IF(W478+W479+W480+W481+W482+W483=12,"CUMPLIDA","EN TERMINO")))</f>
        <v>VENCIDA</v>
      </c>
    </row>
    <row r="479" spans="1:28" s="373" customFormat="1" ht="76.5" x14ac:dyDescent="0.25">
      <c r="A479" s="1036"/>
      <c r="B479" s="1050"/>
      <c r="C479" s="1048"/>
      <c r="D479" s="1048"/>
      <c r="E479" s="1039"/>
      <c r="F479" s="1056"/>
      <c r="G479" s="1042"/>
      <c r="H479" s="903" t="s">
        <v>2475</v>
      </c>
      <c r="I479" s="878" t="s">
        <v>2544</v>
      </c>
      <c r="J479" s="878">
        <v>9</v>
      </c>
      <c r="K479" s="879">
        <v>41363</v>
      </c>
      <c r="L479" s="879">
        <v>41639</v>
      </c>
      <c r="M479" s="881">
        <v>39</v>
      </c>
      <c r="N479" s="1266"/>
      <c r="O479" s="904"/>
      <c r="P479" s="905">
        <f t="shared" si="223"/>
        <v>0</v>
      </c>
      <c r="Q479" s="905">
        <f t="shared" si="224"/>
        <v>0</v>
      </c>
      <c r="R479" s="905">
        <f t="shared" si="225"/>
        <v>0</v>
      </c>
      <c r="S479" s="906">
        <f t="shared" si="222"/>
        <v>0</v>
      </c>
      <c r="T479" s="884"/>
      <c r="U479" s="884"/>
      <c r="V479" s="1368"/>
      <c r="W479" s="907">
        <f t="shared" si="226"/>
        <v>0</v>
      </c>
      <c r="X479" s="907">
        <f t="shared" si="227"/>
        <v>1</v>
      </c>
      <c r="Y479" s="381" t="str">
        <f t="shared" si="228"/>
        <v>EN TERMINO</v>
      </c>
      <c r="Z479" s="371"/>
      <c r="AA479" s="433"/>
      <c r="AB479" s="1052"/>
    </row>
    <row r="480" spans="1:28" s="373" customFormat="1" ht="51" x14ac:dyDescent="0.25">
      <c r="A480" s="1036"/>
      <c r="B480" s="1050"/>
      <c r="C480" s="1048"/>
      <c r="D480" s="1048"/>
      <c r="E480" s="1039"/>
      <c r="F480" s="1056"/>
      <c r="G480" s="1042"/>
      <c r="H480" s="903" t="s">
        <v>2476</v>
      </c>
      <c r="I480" s="878" t="s">
        <v>2545</v>
      </c>
      <c r="J480" s="878">
        <v>1</v>
      </c>
      <c r="K480" s="879">
        <v>41348</v>
      </c>
      <c r="L480" s="879">
        <v>41486</v>
      </c>
      <c r="M480" s="881">
        <v>20</v>
      </c>
      <c r="N480" s="1266"/>
      <c r="O480" s="904"/>
      <c r="P480" s="905">
        <f t="shared" si="223"/>
        <v>0</v>
      </c>
      <c r="Q480" s="905">
        <f t="shared" si="224"/>
        <v>0</v>
      </c>
      <c r="R480" s="905">
        <f t="shared" si="225"/>
        <v>0</v>
      </c>
      <c r="S480" s="906">
        <f t="shared" si="222"/>
        <v>0</v>
      </c>
      <c r="T480" s="884"/>
      <c r="U480" s="884"/>
      <c r="V480" s="1368"/>
      <c r="W480" s="907">
        <f t="shared" si="226"/>
        <v>0</v>
      </c>
      <c r="X480" s="907">
        <f t="shared" si="227"/>
        <v>0</v>
      </c>
      <c r="Y480" s="381" t="str">
        <f t="shared" si="228"/>
        <v>VENCIDA</v>
      </c>
      <c r="Z480" s="371"/>
      <c r="AA480" s="433"/>
      <c r="AB480" s="1052"/>
    </row>
    <row r="481" spans="1:28" s="373" customFormat="1" ht="63.75" x14ac:dyDescent="0.25">
      <c r="A481" s="1036"/>
      <c r="B481" s="1050"/>
      <c r="C481" s="1048"/>
      <c r="D481" s="1048"/>
      <c r="E481" s="1039"/>
      <c r="F481" s="1056"/>
      <c r="G481" s="1042"/>
      <c r="H481" s="903" t="s">
        <v>2477</v>
      </c>
      <c r="I481" s="878" t="s">
        <v>2546</v>
      </c>
      <c r="J481" s="878">
        <v>1</v>
      </c>
      <c r="K481" s="879">
        <v>41485</v>
      </c>
      <c r="L481" s="879">
        <v>41639</v>
      </c>
      <c r="M481" s="881">
        <v>22</v>
      </c>
      <c r="N481" s="1266"/>
      <c r="O481" s="904"/>
      <c r="P481" s="905">
        <f t="shared" si="223"/>
        <v>0</v>
      </c>
      <c r="Q481" s="905">
        <f t="shared" si="224"/>
        <v>0</v>
      </c>
      <c r="R481" s="905">
        <f t="shared" si="225"/>
        <v>0</v>
      </c>
      <c r="S481" s="906">
        <f t="shared" si="222"/>
        <v>0</v>
      </c>
      <c r="T481" s="884"/>
      <c r="U481" s="884"/>
      <c r="V481" s="1368"/>
      <c r="W481" s="907">
        <f t="shared" si="226"/>
        <v>0</v>
      </c>
      <c r="X481" s="907">
        <f t="shared" si="227"/>
        <v>1</v>
      </c>
      <c r="Y481" s="381" t="str">
        <f t="shared" si="228"/>
        <v>EN TERMINO</v>
      </c>
      <c r="Z481" s="371"/>
      <c r="AA481" s="433"/>
      <c r="AB481" s="1052"/>
    </row>
    <row r="482" spans="1:28" s="373" customFormat="1" ht="63.75" x14ac:dyDescent="0.25">
      <c r="A482" s="1036"/>
      <c r="B482" s="1050"/>
      <c r="C482" s="1048"/>
      <c r="D482" s="1048"/>
      <c r="E482" s="1039"/>
      <c r="F482" s="1056"/>
      <c r="G482" s="1042"/>
      <c r="H482" s="903" t="s">
        <v>2478</v>
      </c>
      <c r="I482" s="878" t="s">
        <v>2544</v>
      </c>
      <c r="J482" s="878">
        <v>9</v>
      </c>
      <c r="K482" s="879">
        <v>41363</v>
      </c>
      <c r="L482" s="879">
        <v>41639</v>
      </c>
      <c r="M482" s="881">
        <v>39</v>
      </c>
      <c r="N482" s="1266"/>
      <c r="O482" s="904"/>
      <c r="P482" s="905">
        <f t="shared" si="223"/>
        <v>0</v>
      </c>
      <c r="Q482" s="905">
        <f t="shared" si="224"/>
        <v>0</v>
      </c>
      <c r="R482" s="905">
        <f t="shared" si="225"/>
        <v>0</v>
      </c>
      <c r="S482" s="906">
        <f t="shared" si="222"/>
        <v>0</v>
      </c>
      <c r="T482" s="884"/>
      <c r="U482" s="884"/>
      <c r="V482" s="1368"/>
      <c r="W482" s="907">
        <f t="shared" si="226"/>
        <v>0</v>
      </c>
      <c r="X482" s="907">
        <f t="shared" si="227"/>
        <v>1</v>
      </c>
      <c r="Y482" s="381" t="str">
        <f t="shared" si="228"/>
        <v>EN TERMINO</v>
      </c>
      <c r="Z482" s="371"/>
      <c r="AA482" s="433"/>
      <c r="AB482" s="1052"/>
    </row>
    <row r="483" spans="1:28" s="373" customFormat="1" ht="77.25" thickBot="1" x14ac:dyDescent="0.3">
      <c r="A483" s="1037"/>
      <c r="B483" s="1051"/>
      <c r="C483" s="1045"/>
      <c r="D483" s="1045"/>
      <c r="E483" s="1040"/>
      <c r="F483" s="1047"/>
      <c r="G483" s="1043"/>
      <c r="H483" s="952" t="s">
        <v>2479</v>
      </c>
      <c r="I483" s="953" t="s">
        <v>2547</v>
      </c>
      <c r="J483" s="953">
        <v>1</v>
      </c>
      <c r="K483" s="954">
        <v>41485</v>
      </c>
      <c r="L483" s="954">
        <v>41639</v>
      </c>
      <c r="M483" s="955">
        <v>22</v>
      </c>
      <c r="N483" s="1267"/>
      <c r="O483" s="917"/>
      <c r="P483" s="918">
        <f t="shared" si="223"/>
        <v>0</v>
      </c>
      <c r="Q483" s="918">
        <f t="shared" si="224"/>
        <v>0</v>
      </c>
      <c r="R483" s="918">
        <f t="shared" si="225"/>
        <v>0</v>
      </c>
      <c r="S483" s="545">
        <f t="shared" si="222"/>
        <v>0</v>
      </c>
      <c r="T483" s="919"/>
      <c r="U483" s="919"/>
      <c r="V483" s="1369"/>
      <c r="W483" s="365">
        <f t="shared" si="226"/>
        <v>0</v>
      </c>
      <c r="X483" s="365">
        <f t="shared" si="227"/>
        <v>1</v>
      </c>
      <c r="Y483" s="382" t="str">
        <f t="shared" si="228"/>
        <v>EN TERMINO</v>
      </c>
      <c r="Z483" s="371"/>
      <c r="AA483" s="433"/>
      <c r="AB483" s="1034"/>
    </row>
    <row r="484" spans="1:28" s="373" customFormat="1" ht="77.25" thickBot="1" x14ac:dyDescent="0.3">
      <c r="A484" s="920">
        <v>55</v>
      </c>
      <c r="B484" s="490">
        <v>0</v>
      </c>
      <c r="C484" s="942" t="s">
        <v>2349</v>
      </c>
      <c r="D484" s="942" t="s">
        <v>2350</v>
      </c>
      <c r="E484" s="908"/>
      <c r="F484" s="943" t="s">
        <v>2412</v>
      </c>
      <c r="G484" s="909"/>
      <c r="H484" s="944" t="s">
        <v>2480</v>
      </c>
      <c r="I484" s="945" t="s">
        <v>2548</v>
      </c>
      <c r="J484" s="945">
        <v>1</v>
      </c>
      <c r="K484" s="946">
        <v>41578</v>
      </c>
      <c r="L484" s="946">
        <v>41639</v>
      </c>
      <c r="M484" s="947">
        <v>9</v>
      </c>
      <c r="N484" s="987" t="s">
        <v>2587</v>
      </c>
      <c r="O484" s="911"/>
      <c r="P484" s="912">
        <f t="shared" si="223"/>
        <v>0</v>
      </c>
      <c r="Q484" s="912">
        <f t="shared" si="224"/>
        <v>0</v>
      </c>
      <c r="R484" s="912">
        <f t="shared" si="225"/>
        <v>0</v>
      </c>
      <c r="S484" s="73">
        <f t="shared" si="222"/>
        <v>0</v>
      </c>
      <c r="T484" s="909"/>
      <c r="U484" s="909"/>
      <c r="V484" s="1366"/>
      <c r="W484" s="308">
        <f t="shared" si="226"/>
        <v>0</v>
      </c>
      <c r="X484" s="308">
        <f t="shared" si="227"/>
        <v>1</v>
      </c>
      <c r="Y484" s="79" t="str">
        <f t="shared" si="228"/>
        <v>EN TERMINO</v>
      </c>
      <c r="Z484" s="371"/>
      <c r="AA484" s="433"/>
      <c r="AB484" s="846" t="str">
        <f t="shared" si="229"/>
        <v>EN TERMINO</v>
      </c>
    </row>
    <row r="485" spans="1:28" s="373" customFormat="1" ht="77.25" thickBot="1" x14ac:dyDescent="0.3">
      <c r="A485" s="920">
        <v>56</v>
      </c>
      <c r="B485" s="490">
        <v>0</v>
      </c>
      <c r="C485" s="942" t="s">
        <v>2351</v>
      </c>
      <c r="D485" s="942" t="s">
        <v>2352</v>
      </c>
      <c r="E485" s="908"/>
      <c r="F485" s="943" t="s">
        <v>2413</v>
      </c>
      <c r="G485" s="909"/>
      <c r="H485" s="944" t="s">
        <v>2411</v>
      </c>
      <c r="I485" s="945" t="s">
        <v>2549</v>
      </c>
      <c r="J485" s="945">
        <v>1</v>
      </c>
      <c r="K485" s="946">
        <v>41326</v>
      </c>
      <c r="L485" s="946">
        <v>41639</v>
      </c>
      <c r="M485" s="947">
        <v>45</v>
      </c>
      <c r="N485" s="987" t="s">
        <v>2587</v>
      </c>
      <c r="O485" s="911"/>
      <c r="P485" s="912">
        <f t="shared" si="223"/>
        <v>0</v>
      </c>
      <c r="Q485" s="912">
        <f t="shared" si="224"/>
        <v>0</v>
      </c>
      <c r="R485" s="912">
        <f t="shared" si="225"/>
        <v>0</v>
      </c>
      <c r="S485" s="73">
        <f t="shared" si="222"/>
        <v>0</v>
      </c>
      <c r="T485" s="909"/>
      <c r="U485" s="909"/>
      <c r="V485" s="1366"/>
      <c r="W485" s="308">
        <f t="shared" si="226"/>
        <v>0</v>
      </c>
      <c r="X485" s="308">
        <f t="shared" si="227"/>
        <v>1</v>
      </c>
      <c r="Y485" s="79" t="str">
        <f t="shared" si="228"/>
        <v>EN TERMINO</v>
      </c>
      <c r="Z485" s="371"/>
      <c r="AA485" s="433"/>
      <c r="AB485" s="846" t="str">
        <f t="shared" si="229"/>
        <v>EN TERMINO</v>
      </c>
    </row>
    <row r="486" spans="1:28" s="373" customFormat="1" ht="114.75" x14ac:dyDescent="0.25">
      <c r="A486" s="1035">
        <v>57</v>
      </c>
      <c r="B486" s="1049">
        <v>0</v>
      </c>
      <c r="C486" s="1044" t="s">
        <v>2353</v>
      </c>
      <c r="D486" s="1044" t="s">
        <v>2354</v>
      </c>
      <c r="E486" s="1038"/>
      <c r="F486" s="1046" t="s">
        <v>2411</v>
      </c>
      <c r="G486" s="1041"/>
      <c r="H486" s="948" t="s">
        <v>2474</v>
      </c>
      <c r="I486" s="949" t="s">
        <v>2544</v>
      </c>
      <c r="J486" s="949">
        <v>9</v>
      </c>
      <c r="K486" s="950">
        <v>41363</v>
      </c>
      <c r="L486" s="950">
        <v>41639</v>
      </c>
      <c r="M486" s="951">
        <v>39</v>
      </c>
      <c r="N486" s="1265" t="s">
        <v>2587</v>
      </c>
      <c r="O486" s="914"/>
      <c r="P486" s="915">
        <f t="shared" si="223"/>
        <v>0</v>
      </c>
      <c r="Q486" s="915">
        <f t="shared" si="224"/>
        <v>0</v>
      </c>
      <c r="R486" s="915">
        <f t="shared" si="225"/>
        <v>0</v>
      </c>
      <c r="S486" s="50">
        <f t="shared" si="222"/>
        <v>0</v>
      </c>
      <c r="T486" s="916"/>
      <c r="U486" s="916"/>
      <c r="V486" s="1367"/>
      <c r="W486" s="370">
        <f t="shared" si="226"/>
        <v>0</v>
      </c>
      <c r="X486" s="370">
        <f t="shared" si="227"/>
        <v>1</v>
      </c>
      <c r="Y486" s="380" t="str">
        <f t="shared" si="228"/>
        <v>EN TERMINO</v>
      </c>
      <c r="Z486" s="371"/>
      <c r="AA486" s="433"/>
      <c r="AB486" s="1033" t="str">
        <f>IF(Y486&amp;Y487&amp;Y488&amp;Y489&amp;Y490&amp;Y491="CUMPLIDA","CUMPLIDA",IF(OR(Y486="VENCIDA",Y487="VENCIDA",Y488="VENCIDA",Y489="VENCIDA",Y490="VENCIDA",Y491="VENCIDA"),"VENCIDA",IF(W486+W487+W488+W489+W490+W491=12,"CUMPLIDA","EN TERMINO")))</f>
        <v>VENCIDA</v>
      </c>
    </row>
    <row r="487" spans="1:28" s="373" customFormat="1" ht="76.5" x14ac:dyDescent="0.25">
      <c r="A487" s="1036"/>
      <c r="B487" s="1050"/>
      <c r="C487" s="1048"/>
      <c r="D487" s="1048"/>
      <c r="E487" s="1039"/>
      <c r="F487" s="1056"/>
      <c r="G487" s="1042"/>
      <c r="H487" s="903" t="s">
        <v>2481</v>
      </c>
      <c r="I487" s="878" t="s">
        <v>2544</v>
      </c>
      <c r="J487" s="878">
        <v>9</v>
      </c>
      <c r="K487" s="879">
        <v>41363</v>
      </c>
      <c r="L487" s="879">
        <v>41639</v>
      </c>
      <c r="M487" s="881">
        <v>39</v>
      </c>
      <c r="N487" s="1266"/>
      <c r="O487" s="904"/>
      <c r="P487" s="905">
        <f t="shared" si="223"/>
        <v>0</v>
      </c>
      <c r="Q487" s="905">
        <f t="shared" si="224"/>
        <v>0</v>
      </c>
      <c r="R487" s="905">
        <f t="shared" si="225"/>
        <v>0</v>
      </c>
      <c r="S487" s="906">
        <f t="shared" si="222"/>
        <v>0</v>
      </c>
      <c r="T487" s="884"/>
      <c r="U487" s="884"/>
      <c r="V487" s="1368"/>
      <c r="W487" s="907">
        <f t="shared" si="226"/>
        <v>0</v>
      </c>
      <c r="X487" s="907">
        <f t="shared" si="227"/>
        <v>1</v>
      </c>
      <c r="Y487" s="381" t="str">
        <f t="shared" si="228"/>
        <v>EN TERMINO</v>
      </c>
      <c r="Z487" s="371"/>
      <c r="AA487" s="433"/>
      <c r="AB487" s="1052"/>
    </row>
    <row r="488" spans="1:28" s="373" customFormat="1" ht="51" x14ac:dyDescent="0.25">
      <c r="A488" s="1036"/>
      <c r="B488" s="1050"/>
      <c r="C488" s="1048"/>
      <c r="D488" s="1048"/>
      <c r="E488" s="1039"/>
      <c r="F488" s="1056"/>
      <c r="G488" s="1042"/>
      <c r="H488" s="903" t="s">
        <v>2476</v>
      </c>
      <c r="I488" s="878" t="s">
        <v>2545</v>
      </c>
      <c r="J488" s="878">
        <v>1</v>
      </c>
      <c r="K488" s="879">
        <v>41348</v>
      </c>
      <c r="L488" s="879">
        <v>41486</v>
      </c>
      <c r="M488" s="881">
        <v>20</v>
      </c>
      <c r="N488" s="1266"/>
      <c r="O488" s="904"/>
      <c r="P488" s="905">
        <f t="shared" si="223"/>
        <v>0</v>
      </c>
      <c r="Q488" s="905">
        <f t="shared" si="224"/>
        <v>0</v>
      </c>
      <c r="R488" s="905">
        <f t="shared" si="225"/>
        <v>0</v>
      </c>
      <c r="S488" s="906">
        <f t="shared" si="222"/>
        <v>0</v>
      </c>
      <c r="T488" s="884"/>
      <c r="U488" s="884"/>
      <c r="V488" s="1368"/>
      <c r="W488" s="907">
        <f t="shared" si="226"/>
        <v>0</v>
      </c>
      <c r="X488" s="907">
        <f t="shared" si="227"/>
        <v>0</v>
      </c>
      <c r="Y488" s="381" t="str">
        <f t="shared" si="228"/>
        <v>VENCIDA</v>
      </c>
      <c r="Z488" s="371"/>
      <c r="AA488" s="433"/>
      <c r="AB488" s="1052"/>
    </row>
    <row r="489" spans="1:28" s="373" customFormat="1" ht="63.75" x14ac:dyDescent="0.25">
      <c r="A489" s="1036"/>
      <c r="B489" s="1050"/>
      <c r="C489" s="1048"/>
      <c r="D489" s="1048"/>
      <c r="E489" s="1039"/>
      <c r="F489" s="1056"/>
      <c r="G489" s="1042"/>
      <c r="H489" s="903" t="s">
        <v>2477</v>
      </c>
      <c r="I489" s="878" t="s">
        <v>2550</v>
      </c>
      <c r="J489" s="878">
        <v>1</v>
      </c>
      <c r="K489" s="879">
        <v>41485</v>
      </c>
      <c r="L489" s="879">
        <v>41639</v>
      </c>
      <c r="M489" s="881">
        <v>22</v>
      </c>
      <c r="N489" s="1266"/>
      <c r="O489" s="904"/>
      <c r="P489" s="905">
        <f t="shared" si="223"/>
        <v>0</v>
      </c>
      <c r="Q489" s="905">
        <f t="shared" si="224"/>
        <v>0</v>
      </c>
      <c r="R489" s="905">
        <f t="shared" si="225"/>
        <v>0</v>
      </c>
      <c r="S489" s="906">
        <f t="shared" si="222"/>
        <v>0</v>
      </c>
      <c r="T489" s="884"/>
      <c r="U489" s="884"/>
      <c r="V489" s="1368"/>
      <c r="W489" s="907">
        <f t="shared" si="226"/>
        <v>0</v>
      </c>
      <c r="X489" s="907">
        <f t="shared" si="227"/>
        <v>1</v>
      </c>
      <c r="Y489" s="381" t="str">
        <f t="shared" si="228"/>
        <v>EN TERMINO</v>
      </c>
      <c r="Z489" s="371"/>
      <c r="AA489" s="433"/>
      <c r="AB489" s="1052"/>
    </row>
    <row r="490" spans="1:28" s="373" customFormat="1" ht="63.75" x14ac:dyDescent="0.25">
      <c r="A490" s="1036"/>
      <c r="B490" s="1050"/>
      <c r="C490" s="1048"/>
      <c r="D490" s="1048"/>
      <c r="E490" s="1039"/>
      <c r="F490" s="1056"/>
      <c r="G490" s="1042"/>
      <c r="H490" s="903" t="s">
        <v>2478</v>
      </c>
      <c r="I490" s="878" t="s">
        <v>2544</v>
      </c>
      <c r="J490" s="878">
        <v>9</v>
      </c>
      <c r="K490" s="879">
        <v>41363</v>
      </c>
      <c r="L490" s="879">
        <v>41639</v>
      </c>
      <c r="M490" s="881">
        <v>39</v>
      </c>
      <c r="N490" s="1266"/>
      <c r="O490" s="904"/>
      <c r="P490" s="905">
        <f t="shared" si="223"/>
        <v>0</v>
      </c>
      <c r="Q490" s="905">
        <f t="shared" si="224"/>
        <v>0</v>
      </c>
      <c r="R490" s="905">
        <f t="shared" si="225"/>
        <v>0</v>
      </c>
      <c r="S490" s="906">
        <f t="shared" si="222"/>
        <v>0</v>
      </c>
      <c r="T490" s="884"/>
      <c r="U490" s="884"/>
      <c r="V490" s="1368"/>
      <c r="W490" s="907">
        <f t="shared" si="226"/>
        <v>0</v>
      </c>
      <c r="X490" s="907">
        <f t="shared" si="227"/>
        <v>1</v>
      </c>
      <c r="Y490" s="381" t="str">
        <f t="shared" si="228"/>
        <v>EN TERMINO</v>
      </c>
      <c r="Z490" s="371"/>
      <c r="AA490" s="433"/>
      <c r="AB490" s="1052"/>
    </row>
    <row r="491" spans="1:28" s="373" customFormat="1" ht="77.25" thickBot="1" x14ac:dyDescent="0.3">
      <c r="A491" s="1037"/>
      <c r="B491" s="1051"/>
      <c r="C491" s="1045"/>
      <c r="D491" s="1045"/>
      <c r="E491" s="1040"/>
      <c r="F491" s="1047"/>
      <c r="G491" s="1043"/>
      <c r="H491" s="952" t="s">
        <v>2479</v>
      </c>
      <c r="I491" s="953" t="s">
        <v>2547</v>
      </c>
      <c r="J491" s="953">
        <v>1</v>
      </c>
      <c r="K491" s="954">
        <v>41485</v>
      </c>
      <c r="L491" s="954">
        <v>41639</v>
      </c>
      <c r="M491" s="955">
        <v>22</v>
      </c>
      <c r="N491" s="1267"/>
      <c r="O491" s="917"/>
      <c r="P491" s="918">
        <f t="shared" si="223"/>
        <v>0</v>
      </c>
      <c r="Q491" s="918">
        <f t="shared" si="224"/>
        <v>0</v>
      </c>
      <c r="R491" s="918">
        <f t="shared" si="225"/>
        <v>0</v>
      </c>
      <c r="S491" s="545">
        <f t="shared" si="222"/>
        <v>0</v>
      </c>
      <c r="T491" s="919"/>
      <c r="U491" s="919"/>
      <c r="V491" s="1369"/>
      <c r="W491" s="365">
        <f t="shared" si="226"/>
        <v>0</v>
      </c>
      <c r="X491" s="365">
        <f t="shared" si="227"/>
        <v>1</v>
      </c>
      <c r="Y491" s="382" t="str">
        <f t="shared" si="228"/>
        <v>EN TERMINO</v>
      </c>
      <c r="Z491" s="371"/>
      <c r="AA491" s="433"/>
      <c r="AB491" s="1034"/>
    </row>
    <row r="492" spans="1:28" s="373" customFormat="1" ht="89.25" x14ac:dyDescent="0.25">
      <c r="A492" s="1035">
        <v>58</v>
      </c>
      <c r="B492" s="1049">
        <v>0</v>
      </c>
      <c r="C492" s="1044" t="s">
        <v>2355</v>
      </c>
      <c r="D492" s="1044" t="s">
        <v>2356</v>
      </c>
      <c r="E492" s="1038"/>
      <c r="F492" s="1046" t="s">
        <v>2414</v>
      </c>
      <c r="G492" s="1041"/>
      <c r="H492" s="948" t="s">
        <v>2482</v>
      </c>
      <c r="I492" s="949" t="s">
        <v>2511</v>
      </c>
      <c r="J492" s="949">
        <v>1</v>
      </c>
      <c r="K492" s="950">
        <v>41326</v>
      </c>
      <c r="L492" s="950">
        <v>41639</v>
      </c>
      <c r="M492" s="951">
        <v>45</v>
      </c>
      <c r="N492" s="1265" t="s">
        <v>2587</v>
      </c>
      <c r="O492" s="914"/>
      <c r="P492" s="915">
        <f t="shared" si="223"/>
        <v>0</v>
      </c>
      <c r="Q492" s="915">
        <f t="shared" si="224"/>
        <v>0</v>
      </c>
      <c r="R492" s="915">
        <f t="shared" si="225"/>
        <v>0</v>
      </c>
      <c r="S492" s="50">
        <f t="shared" si="222"/>
        <v>0</v>
      </c>
      <c r="T492" s="916"/>
      <c r="U492" s="916"/>
      <c r="V492" s="1367"/>
      <c r="W492" s="370">
        <f t="shared" si="226"/>
        <v>0</v>
      </c>
      <c r="X492" s="370">
        <f t="shared" si="227"/>
        <v>1</v>
      </c>
      <c r="Y492" s="380" t="str">
        <f t="shared" si="228"/>
        <v>EN TERMINO</v>
      </c>
      <c r="Z492" s="371"/>
      <c r="AA492" s="433"/>
      <c r="AB492" s="1033" t="str">
        <f>IF(Y492&amp;Y493&amp;Y494&amp;Y495="CUMPLIDA","CUMPLIDA",IF(OR(Y492="VENCIDA",Y493="VENCIDA",Y494="VENCIDA",Y495="VENCIDA"),"VENCIDA",IF(W492+W493+W494+W495=8,"CUMPLIDA","EN TERMINO")))</f>
        <v>EN TERMINO</v>
      </c>
    </row>
    <row r="493" spans="1:28" s="373" customFormat="1" ht="76.5" x14ac:dyDescent="0.25">
      <c r="A493" s="1036"/>
      <c r="B493" s="1050"/>
      <c r="C493" s="1048"/>
      <c r="D493" s="1048"/>
      <c r="E493" s="1039"/>
      <c r="F493" s="1056"/>
      <c r="G493" s="1042"/>
      <c r="H493" s="903" t="s">
        <v>2483</v>
      </c>
      <c r="I493" s="878" t="s">
        <v>2551</v>
      </c>
      <c r="J493" s="878">
        <v>1</v>
      </c>
      <c r="K493" s="879">
        <v>41326</v>
      </c>
      <c r="L493" s="879">
        <v>41639</v>
      </c>
      <c r="M493" s="881">
        <v>45</v>
      </c>
      <c r="N493" s="1266"/>
      <c r="O493" s="904"/>
      <c r="P493" s="905">
        <f t="shared" si="223"/>
        <v>0</v>
      </c>
      <c r="Q493" s="905">
        <f t="shared" si="224"/>
        <v>0</v>
      </c>
      <c r="R493" s="905">
        <f t="shared" si="225"/>
        <v>0</v>
      </c>
      <c r="S493" s="906">
        <f t="shared" si="222"/>
        <v>0</v>
      </c>
      <c r="T493" s="884"/>
      <c r="U493" s="884"/>
      <c r="V493" s="1368"/>
      <c r="W493" s="907">
        <f t="shared" si="226"/>
        <v>0</v>
      </c>
      <c r="X493" s="907">
        <f t="shared" si="227"/>
        <v>1</v>
      </c>
      <c r="Y493" s="381" t="str">
        <f t="shared" si="228"/>
        <v>EN TERMINO</v>
      </c>
      <c r="Z493" s="371"/>
      <c r="AA493" s="433"/>
      <c r="AB493" s="1052"/>
    </row>
    <row r="494" spans="1:28" s="373" customFormat="1" ht="89.25" x14ac:dyDescent="0.25">
      <c r="A494" s="1036"/>
      <c r="B494" s="1050"/>
      <c r="C494" s="1048"/>
      <c r="D494" s="1048"/>
      <c r="E494" s="1039"/>
      <c r="F494" s="1056"/>
      <c r="G494" s="1042"/>
      <c r="H494" s="903" t="s">
        <v>2484</v>
      </c>
      <c r="I494" s="878" t="s">
        <v>2551</v>
      </c>
      <c r="J494" s="878">
        <v>1</v>
      </c>
      <c r="K494" s="879">
        <v>41326</v>
      </c>
      <c r="L494" s="879">
        <v>41639</v>
      </c>
      <c r="M494" s="881">
        <v>45</v>
      </c>
      <c r="N494" s="1266"/>
      <c r="O494" s="904"/>
      <c r="P494" s="905">
        <f t="shared" si="223"/>
        <v>0</v>
      </c>
      <c r="Q494" s="905">
        <f t="shared" si="224"/>
        <v>0</v>
      </c>
      <c r="R494" s="905">
        <f t="shared" si="225"/>
        <v>0</v>
      </c>
      <c r="S494" s="906">
        <f t="shared" si="222"/>
        <v>0</v>
      </c>
      <c r="T494" s="884"/>
      <c r="U494" s="884"/>
      <c r="V494" s="1368"/>
      <c r="W494" s="907">
        <f t="shared" si="226"/>
        <v>0</v>
      </c>
      <c r="X494" s="907">
        <f t="shared" si="227"/>
        <v>1</v>
      </c>
      <c r="Y494" s="381" t="str">
        <f t="shared" si="228"/>
        <v>EN TERMINO</v>
      </c>
      <c r="Z494" s="371"/>
      <c r="AA494" s="433"/>
      <c r="AB494" s="1052"/>
    </row>
    <row r="495" spans="1:28" s="373" customFormat="1" ht="115.5" thickBot="1" x14ac:dyDescent="0.3">
      <c r="A495" s="1037"/>
      <c r="B495" s="1051"/>
      <c r="C495" s="1045"/>
      <c r="D495" s="1045"/>
      <c r="E495" s="1040"/>
      <c r="F495" s="1047"/>
      <c r="G495" s="1043"/>
      <c r="H495" s="952" t="s">
        <v>2485</v>
      </c>
      <c r="I495" s="953" t="s">
        <v>2550</v>
      </c>
      <c r="J495" s="953">
        <v>1</v>
      </c>
      <c r="K495" s="954">
        <v>41326</v>
      </c>
      <c r="L495" s="954">
        <v>41639</v>
      </c>
      <c r="M495" s="955">
        <v>45</v>
      </c>
      <c r="N495" s="1267"/>
      <c r="O495" s="917"/>
      <c r="P495" s="918">
        <f t="shared" si="223"/>
        <v>0</v>
      </c>
      <c r="Q495" s="918">
        <f t="shared" si="224"/>
        <v>0</v>
      </c>
      <c r="R495" s="918">
        <f t="shared" si="225"/>
        <v>0</v>
      </c>
      <c r="S495" s="545">
        <f t="shared" si="222"/>
        <v>0</v>
      </c>
      <c r="T495" s="919"/>
      <c r="U495" s="919"/>
      <c r="V495" s="1369"/>
      <c r="W495" s="365">
        <f t="shared" si="226"/>
        <v>0</v>
      </c>
      <c r="X495" s="365">
        <f t="shared" si="227"/>
        <v>1</v>
      </c>
      <c r="Y495" s="382" t="str">
        <f t="shared" si="228"/>
        <v>EN TERMINO</v>
      </c>
      <c r="Z495" s="371"/>
      <c r="AA495" s="433"/>
      <c r="AB495" s="1034"/>
    </row>
    <row r="496" spans="1:28" s="373" customFormat="1" ht="102.75" thickBot="1" x14ac:dyDescent="0.3">
      <c r="A496" s="920">
        <v>59</v>
      </c>
      <c r="B496" s="490">
        <v>0</v>
      </c>
      <c r="C496" s="942" t="s">
        <v>2357</v>
      </c>
      <c r="D496" s="942" t="s">
        <v>2358</v>
      </c>
      <c r="E496" s="908"/>
      <c r="F496" s="943" t="s">
        <v>2410</v>
      </c>
      <c r="G496" s="909"/>
      <c r="H496" s="944" t="s">
        <v>2473</v>
      </c>
      <c r="I496" s="945" t="s">
        <v>2543</v>
      </c>
      <c r="J496" s="945">
        <v>1</v>
      </c>
      <c r="K496" s="946">
        <v>41326</v>
      </c>
      <c r="L496" s="946">
        <v>41639</v>
      </c>
      <c r="M496" s="947">
        <v>45</v>
      </c>
      <c r="N496" s="987" t="s">
        <v>2587</v>
      </c>
      <c r="O496" s="911"/>
      <c r="P496" s="912">
        <f t="shared" si="223"/>
        <v>0</v>
      </c>
      <c r="Q496" s="912">
        <f t="shared" si="224"/>
        <v>0</v>
      </c>
      <c r="R496" s="912">
        <f t="shared" si="225"/>
        <v>0</v>
      </c>
      <c r="S496" s="73">
        <f t="shared" si="222"/>
        <v>0</v>
      </c>
      <c r="T496" s="909"/>
      <c r="U496" s="909"/>
      <c r="V496" s="1366"/>
      <c r="W496" s="308">
        <f t="shared" si="226"/>
        <v>0</v>
      </c>
      <c r="X496" s="308">
        <f t="shared" si="227"/>
        <v>1</v>
      </c>
      <c r="Y496" s="79" t="str">
        <f t="shared" si="228"/>
        <v>EN TERMINO</v>
      </c>
      <c r="Z496" s="371"/>
      <c r="AA496" s="433"/>
      <c r="AB496" s="846" t="str">
        <f t="shared" si="229"/>
        <v>EN TERMINO</v>
      </c>
    </row>
    <row r="497" spans="1:28" s="373" customFormat="1" ht="102.75" thickBot="1" x14ac:dyDescent="0.3">
      <c r="A497" s="920">
        <v>60</v>
      </c>
      <c r="B497" s="490">
        <v>0</v>
      </c>
      <c r="C497" s="942" t="s">
        <v>2359</v>
      </c>
      <c r="D497" s="942" t="s">
        <v>2360</v>
      </c>
      <c r="E497" s="908"/>
      <c r="F497" s="943" t="s">
        <v>2411</v>
      </c>
      <c r="G497" s="909"/>
      <c r="H497" s="944" t="s">
        <v>2486</v>
      </c>
      <c r="I497" s="945" t="s">
        <v>2545</v>
      </c>
      <c r="J497" s="945">
        <v>1</v>
      </c>
      <c r="K497" s="946">
        <v>41348</v>
      </c>
      <c r="L497" s="946">
        <v>41486</v>
      </c>
      <c r="M497" s="947">
        <v>20</v>
      </c>
      <c r="N497" s="987" t="s">
        <v>2587</v>
      </c>
      <c r="O497" s="911"/>
      <c r="P497" s="912">
        <f t="shared" si="223"/>
        <v>0</v>
      </c>
      <c r="Q497" s="912">
        <f t="shared" si="224"/>
        <v>0</v>
      </c>
      <c r="R497" s="912">
        <f t="shared" si="225"/>
        <v>0</v>
      </c>
      <c r="S497" s="73">
        <f t="shared" si="222"/>
        <v>0</v>
      </c>
      <c r="T497" s="909"/>
      <c r="U497" s="909"/>
      <c r="V497" s="1366"/>
      <c r="W497" s="308">
        <f t="shared" si="226"/>
        <v>0</v>
      </c>
      <c r="X497" s="308">
        <f t="shared" si="227"/>
        <v>0</v>
      </c>
      <c r="Y497" s="79" t="str">
        <f t="shared" si="228"/>
        <v>VENCIDA</v>
      </c>
      <c r="Z497" s="371"/>
      <c r="AA497" s="433"/>
      <c r="AB497" s="846" t="str">
        <f t="shared" si="229"/>
        <v>VENCIDA</v>
      </c>
    </row>
    <row r="498" spans="1:28" s="373" customFormat="1" ht="90" thickBot="1" x14ac:dyDescent="0.3">
      <c r="A498" s="920">
        <v>61</v>
      </c>
      <c r="B498" s="490">
        <v>0</v>
      </c>
      <c r="C498" s="942" t="s">
        <v>2361</v>
      </c>
      <c r="D498" s="942" t="s">
        <v>2360</v>
      </c>
      <c r="E498" s="908"/>
      <c r="F498" s="943" t="s">
        <v>2412</v>
      </c>
      <c r="G498" s="909"/>
      <c r="H498" s="944" t="s">
        <v>2480</v>
      </c>
      <c r="I498" s="945" t="s">
        <v>2548</v>
      </c>
      <c r="J498" s="945">
        <v>1</v>
      </c>
      <c r="K498" s="946">
        <v>41578</v>
      </c>
      <c r="L498" s="946">
        <v>41639</v>
      </c>
      <c r="M498" s="947">
        <v>9</v>
      </c>
      <c r="N498" s="987" t="s">
        <v>2587</v>
      </c>
      <c r="O498" s="911"/>
      <c r="P498" s="912">
        <f t="shared" si="223"/>
        <v>0</v>
      </c>
      <c r="Q498" s="912">
        <f t="shared" si="224"/>
        <v>0</v>
      </c>
      <c r="R498" s="912">
        <f t="shared" si="225"/>
        <v>0</v>
      </c>
      <c r="S498" s="73">
        <f t="shared" si="222"/>
        <v>0</v>
      </c>
      <c r="T498" s="909"/>
      <c r="U498" s="909"/>
      <c r="V498" s="1366"/>
      <c r="W498" s="308">
        <f t="shared" si="226"/>
        <v>0</v>
      </c>
      <c r="X498" s="308">
        <f t="shared" si="227"/>
        <v>1</v>
      </c>
      <c r="Y498" s="79" t="str">
        <f t="shared" si="228"/>
        <v>EN TERMINO</v>
      </c>
      <c r="Z498" s="371"/>
      <c r="AA498" s="433"/>
      <c r="AB498" s="846" t="str">
        <f t="shared" si="229"/>
        <v>EN TERMINO</v>
      </c>
    </row>
    <row r="499" spans="1:28" s="373" customFormat="1" ht="90" thickBot="1" x14ac:dyDescent="0.3">
      <c r="A499" s="920">
        <v>62</v>
      </c>
      <c r="B499" s="490">
        <v>0</v>
      </c>
      <c r="C499" s="942" t="s">
        <v>2362</v>
      </c>
      <c r="D499" s="942" t="s">
        <v>2360</v>
      </c>
      <c r="E499" s="908"/>
      <c r="F499" s="943" t="s">
        <v>2413</v>
      </c>
      <c r="G499" s="909"/>
      <c r="H499" s="944" t="s">
        <v>2411</v>
      </c>
      <c r="I499" s="945" t="s">
        <v>2549</v>
      </c>
      <c r="J499" s="945">
        <v>1</v>
      </c>
      <c r="K499" s="946">
        <v>41326</v>
      </c>
      <c r="L499" s="946">
        <v>41639</v>
      </c>
      <c r="M499" s="947">
        <v>45</v>
      </c>
      <c r="N499" s="987" t="s">
        <v>2587</v>
      </c>
      <c r="O499" s="911"/>
      <c r="P499" s="912">
        <f t="shared" si="223"/>
        <v>0</v>
      </c>
      <c r="Q499" s="912">
        <f t="shared" si="224"/>
        <v>0</v>
      </c>
      <c r="R499" s="912">
        <f t="shared" si="225"/>
        <v>0</v>
      </c>
      <c r="S499" s="73">
        <f t="shared" si="222"/>
        <v>0</v>
      </c>
      <c r="T499" s="909"/>
      <c r="U499" s="909"/>
      <c r="V499" s="1366"/>
      <c r="W499" s="308">
        <f t="shared" si="226"/>
        <v>0</v>
      </c>
      <c r="X499" s="308">
        <f t="shared" si="227"/>
        <v>1</v>
      </c>
      <c r="Y499" s="79" t="str">
        <f t="shared" si="228"/>
        <v>EN TERMINO</v>
      </c>
      <c r="Z499" s="371"/>
      <c r="AA499" s="433"/>
      <c r="AB499" s="846" t="str">
        <f t="shared" si="229"/>
        <v>EN TERMINO</v>
      </c>
    </row>
    <row r="500" spans="1:28" s="373" customFormat="1" ht="114.75" x14ac:dyDescent="0.25">
      <c r="A500" s="1035">
        <v>63</v>
      </c>
      <c r="B500" s="1049">
        <v>0</v>
      </c>
      <c r="C500" s="1044" t="s">
        <v>2363</v>
      </c>
      <c r="D500" s="1044" t="s">
        <v>2364</v>
      </c>
      <c r="E500" s="1038"/>
      <c r="F500" s="1046" t="s">
        <v>2411</v>
      </c>
      <c r="G500" s="1041"/>
      <c r="H500" s="948" t="s">
        <v>2474</v>
      </c>
      <c r="I500" s="949" t="s">
        <v>2544</v>
      </c>
      <c r="J500" s="949">
        <v>9</v>
      </c>
      <c r="K500" s="950">
        <v>41363</v>
      </c>
      <c r="L500" s="950">
        <v>41639</v>
      </c>
      <c r="M500" s="951">
        <v>39</v>
      </c>
      <c r="N500" s="1265" t="s">
        <v>2587</v>
      </c>
      <c r="O500" s="914"/>
      <c r="P500" s="915">
        <f t="shared" si="223"/>
        <v>0</v>
      </c>
      <c r="Q500" s="915">
        <f t="shared" si="224"/>
        <v>0</v>
      </c>
      <c r="R500" s="915">
        <f t="shared" si="225"/>
        <v>0</v>
      </c>
      <c r="S500" s="50">
        <f t="shared" si="222"/>
        <v>0</v>
      </c>
      <c r="T500" s="916"/>
      <c r="U500" s="916"/>
      <c r="V500" s="1367"/>
      <c r="W500" s="370">
        <f t="shared" si="226"/>
        <v>0</v>
      </c>
      <c r="X500" s="370">
        <f t="shared" si="227"/>
        <v>1</v>
      </c>
      <c r="Y500" s="380" t="str">
        <f t="shared" si="228"/>
        <v>EN TERMINO</v>
      </c>
      <c r="Z500" s="371"/>
      <c r="AA500" s="433"/>
      <c r="AB500" s="1033" t="str">
        <f>IF(Y500&amp;Y501&amp;Y502&amp;Y503&amp;Y504&amp;Y505="CUMPLIDA","CUMPLIDA",IF(OR(Y500="VENCIDA",Y501="VENCIDA",Y502="VENCIDA",Y503="VENCIDA",Y504="VENCIDA",Y505="VENCIDA"),"VENCIDA",IF(W500+W501+W502+W503+W504+W505=12,"CUMPLIDA","EN TERMINO")))</f>
        <v>VENCIDA</v>
      </c>
    </row>
    <row r="501" spans="1:28" s="373" customFormat="1" ht="76.5" x14ac:dyDescent="0.25">
      <c r="A501" s="1036"/>
      <c r="B501" s="1050"/>
      <c r="C501" s="1048"/>
      <c r="D501" s="1048"/>
      <c r="E501" s="1039"/>
      <c r="F501" s="1056"/>
      <c r="G501" s="1042"/>
      <c r="H501" s="903" t="s">
        <v>2475</v>
      </c>
      <c r="I501" s="878" t="s">
        <v>2544</v>
      </c>
      <c r="J501" s="878">
        <v>9</v>
      </c>
      <c r="K501" s="879">
        <v>41363</v>
      </c>
      <c r="L501" s="879">
        <v>41639</v>
      </c>
      <c r="M501" s="881">
        <v>39</v>
      </c>
      <c r="N501" s="1266"/>
      <c r="O501" s="904"/>
      <c r="P501" s="905">
        <f t="shared" si="223"/>
        <v>0</v>
      </c>
      <c r="Q501" s="905">
        <f t="shared" si="224"/>
        <v>0</v>
      </c>
      <c r="R501" s="905">
        <f t="shared" si="225"/>
        <v>0</v>
      </c>
      <c r="S501" s="906">
        <f t="shared" si="222"/>
        <v>0</v>
      </c>
      <c r="T501" s="884"/>
      <c r="U501" s="884"/>
      <c r="V501" s="1368"/>
      <c r="W501" s="907">
        <f t="shared" si="226"/>
        <v>0</v>
      </c>
      <c r="X501" s="907">
        <f t="shared" si="227"/>
        <v>1</v>
      </c>
      <c r="Y501" s="381" t="str">
        <f t="shared" si="228"/>
        <v>EN TERMINO</v>
      </c>
      <c r="Z501" s="371"/>
      <c r="AA501" s="433"/>
      <c r="AB501" s="1052"/>
    </row>
    <row r="502" spans="1:28" s="373" customFormat="1" ht="51" x14ac:dyDescent="0.25">
      <c r="A502" s="1036"/>
      <c r="B502" s="1050"/>
      <c r="C502" s="1048"/>
      <c r="D502" s="1048"/>
      <c r="E502" s="1039"/>
      <c r="F502" s="1056"/>
      <c r="G502" s="1042"/>
      <c r="H502" s="903" t="s">
        <v>2476</v>
      </c>
      <c r="I502" s="878" t="s">
        <v>2545</v>
      </c>
      <c r="J502" s="878">
        <v>1</v>
      </c>
      <c r="K502" s="879">
        <v>41348</v>
      </c>
      <c r="L502" s="879">
        <v>41486</v>
      </c>
      <c r="M502" s="881">
        <v>20</v>
      </c>
      <c r="N502" s="1266"/>
      <c r="O502" s="904"/>
      <c r="P502" s="905">
        <f t="shared" si="223"/>
        <v>0</v>
      </c>
      <c r="Q502" s="905">
        <f t="shared" si="224"/>
        <v>0</v>
      </c>
      <c r="R502" s="905">
        <f t="shared" si="225"/>
        <v>0</v>
      </c>
      <c r="S502" s="906">
        <f t="shared" si="222"/>
        <v>0</v>
      </c>
      <c r="T502" s="884"/>
      <c r="U502" s="884"/>
      <c r="V502" s="1368"/>
      <c r="W502" s="907">
        <f t="shared" si="226"/>
        <v>0</v>
      </c>
      <c r="X502" s="907">
        <f t="shared" si="227"/>
        <v>0</v>
      </c>
      <c r="Y502" s="381" t="str">
        <f t="shared" si="228"/>
        <v>VENCIDA</v>
      </c>
      <c r="Z502" s="371"/>
      <c r="AA502" s="433"/>
      <c r="AB502" s="1052"/>
    </row>
    <row r="503" spans="1:28" s="373" customFormat="1" ht="63.75" x14ac:dyDescent="0.25">
      <c r="A503" s="1036"/>
      <c r="B503" s="1050"/>
      <c r="C503" s="1048"/>
      <c r="D503" s="1048"/>
      <c r="E503" s="1039"/>
      <c r="F503" s="1056"/>
      <c r="G503" s="1042"/>
      <c r="H503" s="903" t="s">
        <v>2477</v>
      </c>
      <c r="I503" s="878" t="s">
        <v>2550</v>
      </c>
      <c r="J503" s="878">
        <v>1</v>
      </c>
      <c r="K503" s="879">
        <v>41485</v>
      </c>
      <c r="L503" s="879">
        <v>41639</v>
      </c>
      <c r="M503" s="881">
        <v>22</v>
      </c>
      <c r="N503" s="1266"/>
      <c r="O503" s="904"/>
      <c r="P503" s="905">
        <f t="shared" si="223"/>
        <v>0</v>
      </c>
      <c r="Q503" s="905">
        <f t="shared" si="224"/>
        <v>0</v>
      </c>
      <c r="R503" s="905">
        <f t="shared" si="225"/>
        <v>0</v>
      </c>
      <c r="S503" s="906">
        <f t="shared" si="222"/>
        <v>0</v>
      </c>
      <c r="T503" s="884"/>
      <c r="U503" s="884"/>
      <c r="V503" s="1368"/>
      <c r="W503" s="907">
        <f t="shared" si="226"/>
        <v>0</v>
      </c>
      <c r="X503" s="907">
        <f t="shared" si="227"/>
        <v>1</v>
      </c>
      <c r="Y503" s="381" t="str">
        <f t="shared" si="228"/>
        <v>EN TERMINO</v>
      </c>
      <c r="Z503" s="371"/>
      <c r="AA503" s="433"/>
      <c r="AB503" s="1052"/>
    </row>
    <row r="504" spans="1:28" s="373" customFormat="1" ht="63.75" x14ac:dyDescent="0.25">
      <c r="A504" s="1036"/>
      <c r="B504" s="1050"/>
      <c r="C504" s="1048"/>
      <c r="D504" s="1048"/>
      <c r="E504" s="1039"/>
      <c r="F504" s="1056"/>
      <c r="G504" s="1042"/>
      <c r="H504" s="903" t="s">
        <v>2478</v>
      </c>
      <c r="I504" s="878" t="s">
        <v>2544</v>
      </c>
      <c r="J504" s="878">
        <v>9</v>
      </c>
      <c r="K504" s="879">
        <v>41363</v>
      </c>
      <c r="L504" s="879">
        <v>41639</v>
      </c>
      <c r="M504" s="881">
        <v>39</v>
      </c>
      <c r="N504" s="1266"/>
      <c r="O504" s="904"/>
      <c r="P504" s="905">
        <f t="shared" si="223"/>
        <v>0</v>
      </c>
      <c r="Q504" s="905">
        <f t="shared" si="224"/>
        <v>0</v>
      </c>
      <c r="R504" s="905">
        <f t="shared" si="225"/>
        <v>0</v>
      </c>
      <c r="S504" s="906">
        <f t="shared" si="222"/>
        <v>0</v>
      </c>
      <c r="T504" s="884"/>
      <c r="U504" s="884"/>
      <c r="V504" s="1368"/>
      <c r="W504" s="907">
        <f t="shared" si="226"/>
        <v>0</v>
      </c>
      <c r="X504" s="907">
        <f t="shared" si="227"/>
        <v>1</v>
      </c>
      <c r="Y504" s="381" t="str">
        <f t="shared" si="228"/>
        <v>EN TERMINO</v>
      </c>
      <c r="Z504" s="371"/>
      <c r="AA504" s="433"/>
      <c r="AB504" s="1052"/>
    </row>
    <row r="505" spans="1:28" s="373" customFormat="1" ht="77.25" thickBot="1" x14ac:dyDescent="0.3">
      <c r="A505" s="1037"/>
      <c r="B505" s="1051"/>
      <c r="C505" s="1045"/>
      <c r="D505" s="1045"/>
      <c r="E505" s="1040"/>
      <c r="F505" s="1047"/>
      <c r="G505" s="1043"/>
      <c r="H505" s="952" t="s">
        <v>2479</v>
      </c>
      <c r="I505" s="953" t="s">
        <v>2547</v>
      </c>
      <c r="J505" s="953">
        <v>1</v>
      </c>
      <c r="K505" s="954">
        <v>41485</v>
      </c>
      <c r="L505" s="954">
        <v>41639</v>
      </c>
      <c r="M505" s="955">
        <v>22</v>
      </c>
      <c r="N505" s="1267"/>
      <c r="O505" s="917"/>
      <c r="P505" s="918">
        <f t="shared" si="223"/>
        <v>0</v>
      </c>
      <c r="Q505" s="918">
        <f t="shared" si="224"/>
        <v>0</v>
      </c>
      <c r="R505" s="918">
        <f t="shared" si="225"/>
        <v>0</v>
      </c>
      <c r="S505" s="545">
        <f t="shared" si="222"/>
        <v>0</v>
      </c>
      <c r="T505" s="919"/>
      <c r="U505" s="919"/>
      <c r="V505" s="1369"/>
      <c r="W505" s="365">
        <f t="shared" si="226"/>
        <v>0</v>
      </c>
      <c r="X505" s="365">
        <f t="shared" si="227"/>
        <v>1</v>
      </c>
      <c r="Y505" s="382" t="str">
        <f t="shared" si="228"/>
        <v>EN TERMINO</v>
      </c>
      <c r="Z505" s="371"/>
      <c r="AA505" s="433"/>
      <c r="AB505" s="1034"/>
    </row>
    <row r="506" spans="1:28" s="373" customFormat="1" ht="153" x14ac:dyDescent="0.25">
      <c r="A506" s="1035">
        <v>64</v>
      </c>
      <c r="B506" s="1049">
        <v>0</v>
      </c>
      <c r="C506" s="1044" t="s">
        <v>2365</v>
      </c>
      <c r="D506" s="1044" t="s">
        <v>2366</v>
      </c>
      <c r="E506" s="1038"/>
      <c r="F506" s="1046" t="s">
        <v>2415</v>
      </c>
      <c r="G506" s="1041"/>
      <c r="H506" s="948" t="s">
        <v>2487</v>
      </c>
      <c r="I506" s="949" t="s">
        <v>2552</v>
      </c>
      <c r="J506" s="949">
        <v>1</v>
      </c>
      <c r="K506" s="950">
        <v>41334</v>
      </c>
      <c r="L506" s="950">
        <v>41547</v>
      </c>
      <c r="M506" s="951">
        <v>30</v>
      </c>
      <c r="N506" s="1265" t="s">
        <v>2587</v>
      </c>
      <c r="O506" s="914"/>
      <c r="P506" s="915">
        <f t="shared" si="223"/>
        <v>0</v>
      </c>
      <c r="Q506" s="915">
        <f t="shared" si="224"/>
        <v>0</v>
      </c>
      <c r="R506" s="915">
        <f t="shared" si="225"/>
        <v>0</v>
      </c>
      <c r="S506" s="50">
        <f t="shared" si="222"/>
        <v>0</v>
      </c>
      <c r="T506" s="916"/>
      <c r="U506" s="916"/>
      <c r="V506" s="1367"/>
      <c r="W506" s="370">
        <f t="shared" si="226"/>
        <v>0</v>
      </c>
      <c r="X506" s="370">
        <f t="shared" si="227"/>
        <v>1</v>
      </c>
      <c r="Y506" s="380" t="str">
        <f t="shared" si="228"/>
        <v>EN TERMINO</v>
      </c>
      <c r="Z506" s="371"/>
      <c r="AA506" s="433"/>
      <c r="AB506" s="1033" t="str">
        <f>IF(Y506&amp;Y507="CUMPLIDA","CUMPLIDA",IF(OR(Y506="VENCIDA",Y507="VENCIDA"),"VENCIDA",IF(W506+W507=4,"CUMPLIDA","EN TERMINO")))</f>
        <v>EN TERMINO</v>
      </c>
    </row>
    <row r="507" spans="1:28" s="373" customFormat="1" ht="141" thickBot="1" x14ac:dyDescent="0.3">
      <c r="A507" s="1037"/>
      <c r="B507" s="1051"/>
      <c r="C507" s="1045"/>
      <c r="D507" s="1045"/>
      <c r="E507" s="1040"/>
      <c r="F507" s="1047"/>
      <c r="G507" s="1043"/>
      <c r="H507" s="952" t="s">
        <v>2488</v>
      </c>
      <c r="I507" s="953" t="s">
        <v>2553</v>
      </c>
      <c r="J507" s="953">
        <v>1</v>
      </c>
      <c r="K507" s="954">
        <v>41548</v>
      </c>
      <c r="L507" s="954">
        <v>41850</v>
      </c>
      <c r="M507" s="955">
        <v>43</v>
      </c>
      <c r="N507" s="1267"/>
      <c r="O507" s="917"/>
      <c r="P507" s="918">
        <f t="shared" si="223"/>
        <v>0</v>
      </c>
      <c r="Q507" s="918">
        <f t="shared" si="224"/>
        <v>0</v>
      </c>
      <c r="R507" s="918">
        <f t="shared" si="225"/>
        <v>0</v>
      </c>
      <c r="S507" s="545">
        <f t="shared" si="222"/>
        <v>0</v>
      </c>
      <c r="T507" s="919"/>
      <c r="U507" s="919"/>
      <c r="V507" s="1369"/>
      <c r="W507" s="365">
        <f t="shared" si="226"/>
        <v>0</v>
      </c>
      <c r="X507" s="365">
        <f t="shared" si="227"/>
        <v>1</v>
      </c>
      <c r="Y507" s="382" t="str">
        <f t="shared" si="228"/>
        <v>EN TERMINO</v>
      </c>
      <c r="Z507" s="371"/>
      <c r="AA507" s="433"/>
      <c r="AB507" s="1034"/>
    </row>
    <row r="508" spans="1:28" ht="15" customHeight="1" thickBot="1" x14ac:dyDescent="0.25">
      <c r="A508" s="175"/>
      <c r="B508" s="175"/>
      <c r="C508" s="175"/>
      <c r="D508" s="175"/>
      <c r="E508" s="175"/>
      <c r="F508" s="175"/>
      <c r="G508" s="175"/>
      <c r="H508" s="175"/>
      <c r="I508" s="175"/>
      <c r="J508" s="175"/>
      <c r="K508" s="175"/>
      <c r="L508" s="175"/>
      <c r="M508" s="175"/>
      <c r="N508" s="175"/>
      <c r="O508" s="175"/>
      <c r="P508" s="175"/>
      <c r="Q508" s="175"/>
      <c r="R508" s="175"/>
      <c r="S508" s="175"/>
      <c r="T508" s="175"/>
      <c r="U508" s="175"/>
      <c r="V508" s="1371"/>
    </row>
    <row r="509" spans="1:28" ht="15" customHeight="1" thickBot="1" x14ac:dyDescent="0.25">
      <c r="A509" s="1215" t="s">
        <v>233</v>
      </c>
      <c r="B509" s="1216"/>
      <c r="C509" s="179"/>
      <c r="D509" s="179"/>
      <c r="E509" s="179"/>
      <c r="F509" s="179"/>
      <c r="G509" s="179"/>
      <c r="H509" s="179"/>
      <c r="I509" s="179"/>
      <c r="J509" s="179"/>
      <c r="K509" s="179"/>
      <c r="L509" s="180"/>
      <c r="M509" s="180"/>
      <c r="N509" s="180"/>
      <c r="O509" s="181"/>
      <c r="P509" s="182">
        <f>SUM(P11:P507)</f>
        <v>376.96666666666675</v>
      </c>
      <c r="Q509" s="182">
        <f>SUM(Q11:Q507)</f>
        <v>10363.028571428529</v>
      </c>
      <c r="R509" s="182">
        <f>SUM(R11:R507)</f>
        <v>9875.0142857142437</v>
      </c>
      <c r="S509" s="182">
        <f>SUM(S11:S507)</f>
        <v>10029.857142857098</v>
      </c>
      <c r="T509" s="183"/>
      <c r="U509" s="184"/>
      <c r="V509" s="1372"/>
    </row>
    <row r="510" spans="1:28" ht="12.75" customHeight="1" x14ac:dyDescent="0.2">
      <c r="A510" s="1206" t="s">
        <v>234</v>
      </c>
      <c r="B510" s="1207"/>
      <c r="C510" s="1207"/>
      <c r="D510" s="1207"/>
      <c r="E510" s="151"/>
      <c r="F510" s="151"/>
      <c r="G510" s="151"/>
      <c r="H510" s="151"/>
      <c r="I510" s="151"/>
      <c r="J510" s="151"/>
      <c r="K510" s="151"/>
      <c r="L510" s="151"/>
      <c r="M510" s="151"/>
      <c r="O510" s="22"/>
      <c r="P510" s="26"/>
      <c r="Q510" s="26"/>
      <c r="R510" s="26"/>
      <c r="S510" s="26"/>
      <c r="T510" s="22"/>
      <c r="U510" s="22"/>
    </row>
    <row r="511" spans="1:28" ht="15" customHeight="1" thickBot="1" x14ac:dyDescent="0.25">
      <c r="A511" s="27"/>
      <c r="B511" s="25"/>
      <c r="C511" s="25"/>
      <c r="D511" s="25"/>
      <c r="E511" s="25"/>
      <c r="F511" s="25"/>
      <c r="G511" s="25"/>
      <c r="H511" s="25"/>
      <c r="I511" s="25"/>
      <c r="J511" s="25"/>
      <c r="K511" s="25"/>
      <c r="L511" s="25"/>
      <c r="M511" s="25"/>
      <c r="N511" s="28"/>
      <c r="O511" s="22"/>
      <c r="P511" s="26"/>
      <c r="Q511" s="26"/>
      <c r="R511" s="26"/>
      <c r="S511" s="26"/>
      <c r="T511" s="22"/>
      <c r="U511" s="22"/>
    </row>
    <row r="512" spans="1:28" ht="15" customHeight="1" thickBot="1" x14ac:dyDescent="0.25">
      <c r="A512" s="26"/>
      <c r="B512" s="26"/>
      <c r="C512" s="22"/>
      <c r="D512" s="22"/>
      <c r="E512" s="22"/>
      <c r="F512" s="22"/>
      <c r="G512" s="22"/>
      <c r="H512" s="22"/>
      <c r="I512" s="22"/>
      <c r="J512" s="22"/>
      <c r="K512" s="22"/>
      <c r="L512" s="22"/>
      <c r="M512" s="22"/>
      <c r="N512" s="420" t="s">
        <v>235</v>
      </c>
      <c r="O512" s="423"/>
      <c r="P512" s="423"/>
      <c r="Q512" s="423"/>
      <c r="R512" s="423"/>
      <c r="S512" s="424"/>
      <c r="T512" s="419"/>
    </row>
    <row r="513" spans="1:29 16133:16141" ht="17.25" customHeight="1" thickBot="1" x14ac:dyDescent="0.25">
      <c r="A513" s="26"/>
      <c r="B513" s="26"/>
      <c r="C513" s="22"/>
      <c r="D513" s="22"/>
      <c r="E513" s="22"/>
      <c r="F513" s="22"/>
      <c r="G513" s="22"/>
      <c r="H513" s="22"/>
      <c r="I513" s="22"/>
      <c r="J513" s="22"/>
      <c r="K513" s="22"/>
      <c r="L513" s="22"/>
      <c r="M513" s="22"/>
      <c r="N513" s="420" t="s">
        <v>236</v>
      </c>
      <c r="O513" s="423"/>
      <c r="P513" s="423"/>
      <c r="Q513" s="423"/>
      <c r="R513" s="423"/>
      <c r="S513" s="424"/>
      <c r="T513" s="419"/>
      <c r="AB513" s="956" t="s">
        <v>2229</v>
      </c>
      <c r="AC513" s="956">
        <f>COUNTIF($AB$12:$AB$507,AB513)</f>
        <v>284</v>
      </c>
    </row>
    <row r="514" spans="1:29 16133:16141" ht="14.25" customHeight="1" thickBot="1" x14ac:dyDescent="0.25">
      <c r="A514" s="1208" t="s">
        <v>237</v>
      </c>
      <c r="B514" s="1209"/>
      <c r="C514" s="155"/>
      <c r="D514" s="155"/>
      <c r="E514" s="29"/>
      <c r="F514" s="22"/>
      <c r="N514" s="30" t="s">
        <v>1224</v>
      </c>
      <c r="O514" s="421"/>
      <c r="P514" s="421"/>
      <c r="Q514" s="413" t="s">
        <v>238</v>
      </c>
      <c r="R514" s="414"/>
      <c r="S514" s="709">
        <f>+S509</f>
        <v>10029.857142857098</v>
      </c>
      <c r="AB514" s="956" t="s">
        <v>2230</v>
      </c>
      <c r="AC514" s="956">
        <f>COUNTIF($AB$12:$AB$507,AB514)</f>
        <v>17</v>
      </c>
    </row>
    <row r="515" spans="1:29 16133:16141" ht="17.25" customHeight="1" thickBot="1" x14ac:dyDescent="0.25">
      <c r="C515" s="20"/>
      <c r="D515" s="20"/>
      <c r="E515" s="20"/>
      <c r="F515" s="22"/>
      <c r="N515" s="31" t="s">
        <v>239</v>
      </c>
      <c r="O515" s="422"/>
      <c r="P515" s="422"/>
      <c r="Q515" s="415" t="s">
        <v>240</v>
      </c>
      <c r="R515" s="416"/>
      <c r="S515" s="176">
        <f>SUM(M11:M507)</f>
        <v>14168.571428571362</v>
      </c>
      <c r="AB515" s="956" t="s">
        <v>2231</v>
      </c>
      <c r="AC515" s="956">
        <f>COUNTIF($AB$12:$AB$507,AB515)</f>
        <v>41</v>
      </c>
    </row>
    <row r="516" spans="1:29 16133:16141" ht="17.25" customHeight="1" thickBot="1" x14ac:dyDescent="0.25">
      <c r="A516" s="32"/>
      <c r="B516" s="33"/>
      <c r="C516" s="1197" t="s">
        <v>241</v>
      </c>
      <c r="D516" s="1198"/>
      <c r="E516" s="1199"/>
      <c r="F516" s="22"/>
      <c r="H516" s="1200"/>
      <c r="I516" s="1200"/>
      <c r="J516" s="1200"/>
      <c r="K516" s="1200"/>
      <c r="L516" s="1200"/>
      <c r="N516" s="30" t="s">
        <v>242</v>
      </c>
      <c r="O516" s="421"/>
      <c r="P516" s="421"/>
      <c r="Q516" s="417" t="s">
        <v>243</v>
      </c>
      <c r="R516" s="418"/>
      <c r="S516" s="177">
        <f>IF(R509=0,0,+R509/S514)</f>
        <v>0.98456180831517348</v>
      </c>
      <c r="AB516" s="956" t="s">
        <v>2232</v>
      </c>
      <c r="AC516" s="956">
        <f>SUM(AC513:AC515)</f>
        <v>342</v>
      </c>
    </row>
    <row r="517" spans="1:29 16133:16141" ht="15" customHeight="1" thickBot="1" x14ac:dyDescent="0.25">
      <c r="A517" s="34"/>
      <c r="B517" s="35"/>
      <c r="C517" s="1197" t="s">
        <v>1225</v>
      </c>
      <c r="D517" s="1198"/>
      <c r="E517" s="1199"/>
      <c r="F517" s="22"/>
      <c r="H517" s="1205" t="s">
        <v>1939</v>
      </c>
      <c r="I517" s="1205"/>
      <c r="J517" s="1205"/>
      <c r="K517" s="1205"/>
      <c r="L517" s="1205"/>
      <c r="N517" s="31" t="s">
        <v>244</v>
      </c>
      <c r="O517" s="422"/>
      <c r="P517" s="422"/>
      <c r="Q517" s="415" t="s">
        <v>245</v>
      </c>
      <c r="R517" s="416"/>
      <c r="S517" s="178">
        <f>IF(Q509=0,0,+Q509/S515)</f>
        <v>0.7314095583787058</v>
      </c>
    </row>
    <row r="518" spans="1:29 16133:16141" ht="16.5" customHeight="1" thickBot="1" x14ac:dyDescent="0.25">
      <c r="A518" s="36"/>
      <c r="B518" s="37"/>
      <c r="C518" s="1197" t="s">
        <v>246</v>
      </c>
      <c r="D518" s="1198"/>
      <c r="E518" s="1199"/>
      <c r="F518" s="22"/>
      <c r="H518" s="1196" t="s">
        <v>247</v>
      </c>
      <c r="I518" s="1196"/>
      <c r="J518" s="1196"/>
      <c r="K518" s="1196"/>
      <c r="L518" s="1196"/>
      <c r="O518" s="22"/>
      <c r="P518" s="26"/>
      <c r="Q518" s="26"/>
      <c r="R518" s="26"/>
      <c r="S518" s="26"/>
      <c r="T518" s="22"/>
      <c r="U518" s="22"/>
    </row>
    <row r="519" spans="1:29 16133:16141" ht="13.5" thickBot="1" x14ac:dyDescent="0.25">
      <c r="A519" s="38"/>
      <c r="B519" s="39"/>
      <c r="C519" s="1197" t="s">
        <v>248</v>
      </c>
      <c r="D519" s="1198"/>
      <c r="E519" s="1199"/>
      <c r="F519" s="22"/>
      <c r="O519" s="40"/>
      <c r="P519" s="40"/>
      <c r="Q519" s="40"/>
      <c r="R519" s="40"/>
      <c r="S519" s="40"/>
      <c r="T519" s="40"/>
      <c r="U519" s="40"/>
    </row>
    <row r="520" spans="1:29 16133:16141" x14ac:dyDescent="0.2">
      <c r="A520" s="26"/>
      <c r="B520" s="26"/>
      <c r="C520" s="22"/>
      <c r="D520" s="22"/>
      <c r="E520" s="22"/>
      <c r="F520" s="22"/>
      <c r="G520" s="22"/>
      <c r="H520" s="22"/>
      <c r="I520" s="22"/>
      <c r="J520" s="22"/>
      <c r="K520" s="22"/>
      <c r="L520" s="22"/>
      <c r="M520" s="22"/>
      <c r="WVN520" s="958" t="s">
        <v>2555</v>
      </c>
      <c r="WVO520" s="963" t="s">
        <v>2230</v>
      </c>
      <c r="WVP520" s="967" t="s">
        <v>2229</v>
      </c>
      <c r="WVQ520" s="965" t="s">
        <v>2231</v>
      </c>
      <c r="WVR520" s="966" t="s">
        <v>2232</v>
      </c>
    </row>
    <row r="521" spans="1:29 16133:16141" x14ac:dyDescent="0.2">
      <c r="A521" s="26"/>
      <c r="B521" s="26"/>
      <c r="C521" s="22"/>
      <c r="D521" s="22"/>
      <c r="E521" s="22"/>
      <c r="F521" s="22"/>
      <c r="G521" s="22"/>
      <c r="H521" s="22"/>
      <c r="I521" s="22"/>
      <c r="J521" s="22"/>
      <c r="K521" s="22"/>
      <c r="L521" s="22"/>
      <c r="M521" s="22"/>
      <c r="WVM521" s="1032"/>
      <c r="WVN521" s="956" t="s">
        <v>2685</v>
      </c>
      <c r="WVO521" s="962" t="e">
        <f>COUNTIF(#REF!,$WVO$520)</f>
        <v>#REF!</v>
      </c>
      <c r="WVP521" s="968" t="e">
        <f>COUNTIF(#REF!,$WVP$520)</f>
        <v>#REF!</v>
      </c>
      <c r="WVQ521" s="964" t="e">
        <f>COUNTIF(#REF!,$WVQ$520)</f>
        <v>#REF!</v>
      </c>
      <c r="WVR521" s="961" t="e">
        <f>SUM(WVO521:WVQ521)</f>
        <v>#REF!</v>
      </c>
    </row>
    <row r="522" spans="1:29 16133:16141" x14ac:dyDescent="0.2">
      <c r="C522" s="40"/>
      <c r="D522" s="40"/>
      <c r="E522" s="40"/>
      <c r="F522" s="40"/>
      <c r="G522" s="40"/>
      <c r="H522" s="40"/>
      <c r="I522" s="40"/>
      <c r="J522" s="40"/>
      <c r="K522" s="40"/>
      <c r="L522" s="40"/>
      <c r="M522" s="40"/>
      <c r="S522" s="41"/>
      <c r="WVM522" s="969"/>
      <c r="WVN522" s="956" t="s">
        <v>2556</v>
      </c>
      <c r="WVO522" s="962">
        <f>COUNTIF($AB$12:$AB$85,$WVO$520)</f>
        <v>5</v>
      </c>
      <c r="WVP522" s="968">
        <f>COUNTIF($AB$12:$AB$85,$WVP$520)</f>
        <v>29</v>
      </c>
      <c r="WVQ522" s="964">
        <f>COUNTIF($AB$12:$AB$85,$WVQ$520)</f>
        <v>15</v>
      </c>
      <c r="WVR522" s="961">
        <f>SUM(WVO522:WVQ522)</f>
        <v>49</v>
      </c>
    </row>
    <row r="523" spans="1:29 16133:16141" x14ac:dyDescent="0.2">
      <c r="WVM523" s="970"/>
      <c r="WVN523" s="956" t="s">
        <v>2557</v>
      </c>
      <c r="WVO523" s="962">
        <f>COUNTIF($AB$87:$AB$142,$WVO$520)</f>
        <v>0</v>
      </c>
      <c r="WVP523" s="968">
        <f>COUNTIF($AB$87:$AB$142,$WVP$520)</f>
        <v>44</v>
      </c>
      <c r="WVQ523" s="964">
        <f>COUNTIF($AB$87:$AB$142,$WVQ$520)</f>
        <v>0</v>
      </c>
      <c r="WVR523" s="961">
        <f>SUM(WVO523:WVQ523)</f>
        <v>44</v>
      </c>
      <c r="WVU523" s="959"/>
    </row>
    <row r="524" spans="1:29 16133:16141" x14ac:dyDescent="0.2">
      <c r="WVM524" s="971"/>
      <c r="WVN524" s="956" t="s">
        <v>2558</v>
      </c>
      <c r="WVO524" s="962">
        <f>COUNTIF($AB$144:$AB$173,$WVO$520)</f>
        <v>0</v>
      </c>
      <c r="WVP524" s="968">
        <f>COUNTIF($AB$144:$AB$173,$WVP$520)</f>
        <v>26</v>
      </c>
      <c r="WVQ524" s="964">
        <f>COUNTIF($AB$144:$AB$173,$WVQ$520)</f>
        <v>0</v>
      </c>
      <c r="WVR524" s="961">
        <f>SUM(WVO524:WVQ524)</f>
        <v>26</v>
      </c>
    </row>
    <row r="525" spans="1:29 16133:16141" x14ac:dyDescent="0.2">
      <c r="WVM525" s="972"/>
      <c r="WVN525" s="956" t="s">
        <v>2559</v>
      </c>
      <c r="WVO525" s="962">
        <f>COUNTIF($AB$175:$AB$175,$WVO$520)</f>
        <v>0</v>
      </c>
      <c r="WVP525" s="968">
        <f>COUNTIF($AB$175:$AB$175,$WVP$520)</f>
        <v>1</v>
      </c>
      <c r="WVQ525" s="964">
        <f>COUNTIF($AB$175:$AB$175,$WVQ$520)</f>
        <v>0</v>
      </c>
      <c r="WVR525" s="961">
        <f t="shared" ref="WVR525:WVR534" si="230">SUM(WVO525:WVQ525)</f>
        <v>1</v>
      </c>
    </row>
    <row r="526" spans="1:29 16133:16141" x14ac:dyDescent="0.2">
      <c r="WVM526" s="973"/>
      <c r="WVN526" s="956" t="s">
        <v>2560</v>
      </c>
      <c r="WVO526" s="962">
        <f>COUNTIF($AB$177:$AB$178,$WVO$520)</f>
        <v>0</v>
      </c>
      <c r="WVP526" s="968">
        <f>COUNTIF($AB$177:$AB$178,$WVP$520)</f>
        <v>2</v>
      </c>
      <c r="WVQ526" s="964">
        <f>COUNTIF($AB$177:$AB$178,$WVQ$520)</f>
        <v>0</v>
      </c>
      <c r="WVR526" s="961">
        <f t="shared" si="230"/>
        <v>2</v>
      </c>
    </row>
    <row r="527" spans="1:29 16133:16141" x14ac:dyDescent="0.2">
      <c r="WVM527" s="974"/>
      <c r="WVN527" s="956" t="s">
        <v>2235</v>
      </c>
      <c r="WVO527" s="962">
        <f>COUNTIF($AB$180:$AB$183,$WVO$520)</f>
        <v>0</v>
      </c>
      <c r="WVP527" s="968">
        <f>COUNTIF($AB$180:$AB$183,$WVP$520)</f>
        <v>4</v>
      </c>
      <c r="WVQ527" s="964">
        <f>COUNTIF($AB$180:$AB$183,$WVQ$520)</f>
        <v>0</v>
      </c>
      <c r="WVR527" s="961">
        <f t="shared" si="230"/>
        <v>4</v>
      </c>
      <c r="WVT527" s="967" t="s">
        <v>2229</v>
      </c>
      <c r="WVU527" s="957">
        <f>COUNTIF($AB$11:$AB$507,WVT527)</f>
        <v>284</v>
      </c>
    </row>
    <row r="528" spans="1:29 16133:16141" x14ac:dyDescent="0.2">
      <c r="WVM528" s="975"/>
      <c r="WVN528" s="956" t="s">
        <v>2236</v>
      </c>
      <c r="WVO528" s="962">
        <f>COUNTIF($AB$185:$AB$240,$WVO$520)</f>
        <v>1</v>
      </c>
      <c r="WVP528" s="968">
        <f>COUNTIF($AB$185:$AB$240,$WVP$520)</f>
        <v>30</v>
      </c>
      <c r="WVQ528" s="964">
        <f>COUNTIF($AB$185:$AB$240,$WVQ$520)</f>
        <v>1</v>
      </c>
      <c r="WVR528" s="961">
        <f t="shared" si="230"/>
        <v>32</v>
      </c>
      <c r="WVT528" s="963" t="s">
        <v>2230</v>
      </c>
      <c r="WVU528" s="957">
        <f>COUNTIF($AB$11:$AB$507,WVT528)</f>
        <v>17</v>
      </c>
    </row>
    <row r="529" spans="16133:16141" x14ac:dyDescent="0.2">
      <c r="WVM529" s="976"/>
      <c r="WVN529" s="956" t="s">
        <v>2237</v>
      </c>
      <c r="WVO529" s="962">
        <f>COUNTIF($AB$242:$AB$314,$WVO$520)</f>
        <v>0</v>
      </c>
      <c r="WVP529" s="968">
        <f>COUNTIF($AB$242:$AB$314,$WVP$520)</f>
        <v>61</v>
      </c>
      <c r="WVQ529" s="964">
        <f>COUNTIF($AB$242:$AB$314,$WVQ$520)</f>
        <v>0</v>
      </c>
      <c r="WVR529" s="961">
        <f t="shared" si="230"/>
        <v>61</v>
      </c>
      <c r="WVT529" s="965" t="s">
        <v>2231</v>
      </c>
      <c r="WVU529" s="957">
        <f>COUNTIF($AB$11:$AB$507,WVT529)</f>
        <v>41</v>
      </c>
    </row>
    <row r="530" spans="16133:16141" x14ac:dyDescent="0.2">
      <c r="WVM530" s="977"/>
      <c r="WVN530" s="956" t="s">
        <v>2562</v>
      </c>
      <c r="WVO530" s="962">
        <f>COUNTIF($AB$316:$AB$336,$WVO$520)</f>
        <v>2</v>
      </c>
      <c r="WVP530" s="968">
        <f>COUNTIF($AB$316:$AB$336,$WVP$520)</f>
        <v>17</v>
      </c>
      <c r="WVQ530" s="964">
        <f>COUNTIF($AB$316:$AB$336,$WVQ$520)</f>
        <v>1</v>
      </c>
      <c r="WVR530" s="961">
        <f t="shared" si="230"/>
        <v>20</v>
      </c>
      <c r="WVT530" s="966" t="s">
        <v>2232</v>
      </c>
      <c r="WVU530" s="957">
        <f>SUM(WVU527:WVU529)</f>
        <v>342</v>
      </c>
    </row>
    <row r="531" spans="16133:16141" x14ac:dyDescent="0.2">
      <c r="WVM531" s="978"/>
      <c r="WVN531" s="956" t="s">
        <v>2561</v>
      </c>
      <c r="WVO531" s="962">
        <f>COUNTIF($AB$338:$AB$378,$WVO$520)</f>
        <v>0</v>
      </c>
      <c r="WVP531" s="968">
        <f>COUNTIF($AB$338:$AB$378,$WVP$520)</f>
        <v>26</v>
      </c>
      <c r="WVQ531" s="964">
        <f>COUNTIF($AB$338:$AB$378,$WVQ$520)</f>
        <v>0</v>
      </c>
      <c r="WVR531" s="961">
        <f t="shared" si="230"/>
        <v>26</v>
      </c>
    </row>
    <row r="532" spans="16133:16141" x14ac:dyDescent="0.2">
      <c r="WVM532" s="979"/>
      <c r="WVN532" s="956" t="s">
        <v>2563</v>
      </c>
      <c r="WVO532" s="962">
        <f>COUNTIF($AB$380:$AB$388,$WVO$520)</f>
        <v>0</v>
      </c>
      <c r="WVP532" s="968">
        <f>COUNTIF($AB$380:$AB$388,$WVP$520)</f>
        <v>9</v>
      </c>
      <c r="WVQ532" s="964">
        <f>COUNTIF($AB$380:$AB$388,$WVQ$520)</f>
        <v>0</v>
      </c>
      <c r="WVR532" s="961">
        <f t="shared" si="230"/>
        <v>9</v>
      </c>
    </row>
    <row r="533" spans="16133:16141" x14ac:dyDescent="0.2">
      <c r="WVM533" s="980"/>
      <c r="WVN533" s="956" t="s">
        <v>2564</v>
      </c>
      <c r="WVO533" s="962">
        <f>COUNTIF($AB$390:$AB$393,$WVO$520)</f>
        <v>0</v>
      </c>
      <c r="WVP533" s="968">
        <f>COUNTIF($AB$390:$AB$393,$WVP$520)</f>
        <v>4</v>
      </c>
      <c r="WVQ533" s="964">
        <f>COUNTIF($AB$390:$AB$393,$WVQ$520)</f>
        <v>0</v>
      </c>
      <c r="WVR533" s="961">
        <f t="shared" si="230"/>
        <v>4</v>
      </c>
    </row>
    <row r="534" spans="16133:16141" x14ac:dyDescent="0.2">
      <c r="WVM534" s="981"/>
      <c r="WVN534" s="956" t="s">
        <v>2565</v>
      </c>
      <c r="WVO534" s="962">
        <f>COUNTIF($AB$395:$AB$507,$WVO$520)</f>
        <v>9</v>
      </c>
      <c r="WVP534" s="968">
        <f>COUNTIF($AB$395:$AB$507,$WVP$520)</f>
        <v>31</v>
      </c>
      <c r="WVQ534" s="964">
        <f>COUNTIF($AB$395:$AB$507,$WVQ$520)</f>
        <v>24</v>
      </c>
      <c r="WVR534" s="961">
        <f t="shared" si="230"/>
        <v>64</v>
      </c>
    </row>
    <row r="535" spans="16133:16141" x14ac:dyDescent="0.2">
      <c r="WVO535" s="963" t="e">
        <f>SUM(WVO521:WVO534)</f>
        <v>#REF!</v>
      </c>
      <c r="WVP535" s="967" t="e">
        <f>SUM(WVP521:WVP534)</f>
        <v>#REF!</v>
      </c>
      <c r="WVQ535" s="965" t="e">
        <f>SUM(WVQ521:WVQ534)</f>
        <v>#REF!</v>
      </c>
      <c r="WVR535" s="960" t="e">
        <f>SUM(WVR521:WVR534)</f>
        <v>#REF!</v>
      </c>
    </row>
  </sheetData>
  <mergeCells count="643">
    <mergeCell ref="A5:C5"/>
    <mergeCell ref="A6:C6"/>
    <mergeCell ref="A7:C7"/>
    <mergeCell ref="A8:C8"/>
    <mergeCell ref="A1:V1"/>
    <mergeCell ref="A2:V2"/>
    <mergeCell ref="A3:V3"/>
    <mergeCell ref="A4:V4"/>
    <mergeCell ref="N459:N463"/>
    <mergeCell ref="N464:N469"/>
    <mergeCell ref="N474:N476"/>
    <mergeCell ref="N478:N483"/>
    <mergeCell ref="N486:N491"/>
    <mergeCell ref="N492:N495"/>
    <mergeCell ref="N500:N505"/>
    <mergeCell ref="N506:N507"/>
    <mergeCell ref="N397:N401"/>
    <mergeCell ref="N407:N410"/>
    <mergeCell ref="N411:N413"/>
    <mergeCell ref="N414:N415"/>
    <mergeCell ref="N416:N417"/>
    <mergeCell ref="N420:N421"/>
    <mergeCell ref="N422:N426"/>
    <mergeCell ref="N454:N455"/>
    <mergeCell ref="N456:N458"/>
    <mergeCell ref="A363:A364"/>
    <mergeCell ref="B363:B364"/>
    <mergeCell ref="C363:C364"/>
    <mergeCell ref="D363:D364"/>
    <mergeCell ref="E363:E364"/>
    <mergeCell ref="A365:A366"/>
    <mergeCell ref="D322:D323"/>
    <mergeCell ref="E352:E353"/>
    <mergeCell ref="E348:E349"/>
    <mergeCell ref="D346:D347"/>
    <mergeCell ref="E322:E323"/>
    <mergeCell ref="D371:D372"/>
    <mergeCell ref="E371:E372"/>
    <mergeCell ref="A373:A374"/>
    <mergeCell ref="B373:B374"/>
    <mergeCell ref="C373:C374"/>
    <mergeCell ref="D373:D374"/>
    <mergeCell ref="E373:E374"/>
    <mergeCell ref="A369:A370"/>
    <mergeCell ref="B369:B370"/>
    <mergeCell ref="C369:C370"/>
    <mergeCell ref="D369:D370"/>
    <mergeCell ref="E369:E370"/>
    <mergeCell ref="A375:A376"/>
    <mergeCell ref="B375:B376"/>
    <mergeCell ref="A278:A279"/>
    <mergeCell ref="A280:A282"/>
    <mergeCell ref="B280:B282"/>
    <mergeCell ref="C280:C282"/>
    <mergeCell ref="D280:D282"/>
    <mergeCell ref="E280:E282"/>
    <mergeCell ref="A283:A285"/>
    <mergeCell ref="B283:B285"/>
    <mergeCell ref="C283:C285"/>
    <mergeCell ref="D283:D285"/>
    <mergeCell ref="E283:E285"/>
    <mergeCell ref="D355:D356"/>
    <mergeCell ref="E355:E356"/>
    <mergeCell ref="E310:E311"/>
    <mergeCell ref="A287:A288"/>
    <mergeCell ref="B287:B288"/>
    <mergeCell ref="B365:B366"/>
    <mergeCell ref="C365:C366"/>
    <mergeCell ref="D365:D366"/>
    <mergeCell ref="C287:C288"/>
    <mergeCell ref="E365:E366"/>
    <mergeCell ref="D287:D288"/>
    <mergeCell ref="E287:E288"/>
    <mergeCell ref="A290:A291"/>
    <mergeCell ref="G260:G261"/>
    <mergeCell ref="F287:F288"/>
    <mergeCell ref="G287:G288"/>
    <mergeCell ref="B278:B279"/>
    <mergeCell ref="C278:C279"/>
    <mergeCell ref="D278:D279"/>
    <mergeCell ref="E278:E279"/>
    <mergeCell ref="F280:F282"/>
    <mergeCell ref="C260:C261"/>
    <mergeCell ref="D260:D261"/>
    <mergeCell ref="E260:E261"/>
    <mergeCell ref="F278:F279"/>
    <mergeCell ref="G278:G279"/>
    <mergeCell ref="F290:F291"/>
    <mergeCell ref="B290:B291"/>
    <mergeCell ref="C290:C291"/>
    <mergeCell ref="D290:D291"/>
    <mergeCell ref="E290:E291"/>
    <mergeCell ref="G304:G305"/>
    <mergeCell ref="G310:G311"/>
    <mergeCell ref="A304:A305"/>
    <mergeCell ref="B304:B305"/>
    <mergeCell ref="C304:C305"/>
    <mergeCell ref="D304:D305"/>
    <mergeCell ref="E304:E305"/>
    <mergeCell ref="A348:A349"/>
    <mergeCell ref="B348:B349"/>
    <mergeCell ref="C310:C311"/>
    <mergeCell ref="D310:D311"/>
    <mergeCell ref="A310:A311"/>
    <mergeCell ref="F304:F305"/>
    <mergeCell ref="A346:A347"/>
    <mergeCell ref="B346:B347"/>
    <mergeCell ref="F310:F311"/>
    <mergeCell ref="C346:C347"/>
    <mergeCell ref="B310:B311"/>
    <mergeCell ref="E346:E347"/>
    <mergeCell ref="C348:C349"/>
    <mergeCell ref="A322:A323"/>
    <mergeCell ref="B322:B323"/>
    <mergeCell ref="C322:C323"/>
    <mergeCell ref="D348:D349"/>
    <mergeCell ref="G162:G163"/>
    <mergeCell ref="A165:A167"/>
    <mergeCell ref="A152:A153"/>
    <mergeCell ref="B152:B153"/>
    <mergeCell ref="N119:N122"/>
    <mergeCell ref="N123:N124"/>
    <mergeCell ref="G283:G285"/>
    <mergeCell ref="F260:F261"/>
    <mergeCell ref="C207:C208"/>
    <mergeCell ref="D207:D208"/>
    <mergeCell ref="E207:E208"/>
    <mergeCell ref="A162:A163"/>
    <mergeCell ref="B162:B163"/>
    <mergeCell ref="B196:B203"/>
    <mergeCell ref="B207:B208"/>
    <mergeCell ref="A137:A138"/>
    <mergeCell ref="A123:A124"/>
    <mergeCell ref="B123:B124"/>
    <mergeCell ref="E123:E124"/>
    <mergeCell ref="A260:A261"/>
    <mergeCell ref="B260:B261"/>
    <mergeCell ref="D255:D256"/>
    <mergeCell ref="E255:E256"/>
    <mergeCell ref="G280:G282"/>
    <mergeCell ref="AA9:AA10"/>
    <mergeCell ref="Y9:Y10"/>
    <mergeCell ref="C152:C153"/>
    <mergeCell ref="D152:D153"/>
    <mergeCell ref="E152:E153"/>
    <mergeCell ref="N152:N153"/>
    <mergeCell ref="F165:F166"/>
    <mergeCell ref="G165:G166"/>
    <mergeCell ref="N165:N167"/>
    <mergeCell ref="F123:F124"/>
    <mergeCell ref="C162:C163"/>
    <mergeCell ref="D162:D163"/>
    <mergeCell ref="F119:F122"/>
    <mergeCell ref="D106:D107"/>
    <mergeCell ref="C117:C118"/>
    <mergeCell ref="D117:D118"/>
    <mergeCell ref="E117:E118"/>
    <mergeCell ref="F137:F138"/>
    <mergeCell ref="C123:C124"/>
    <mergeCell ref="D123:D124"/>
    <mergeCell ref="G91:G92"/>
    <mergeCell ref="F95:F97"/>
    <mergeCell ref="G95:G97"/>
    <mergeCell ref="N95:N97"/>
    <mergeCell ref="G186:G190"/>
    <mergeCell ref="A207:A208"/>
    <mergeCell ref="F207:F208"/>
    <mergeCell ref="G207:G208"/>
    <mergeCell ref="A196:A203"/>
    <mergeCell ref="G199:G203"/>
    <mergeCell ref="F197:F198"/>
    <mergeCell ref="G197:G198"/>
    <mergeCell ref="F199:F203"/>
    <mergeCell ref="A253:A254"/>
    <mergeCell ref="B253:B254"/>
    <mergeCell ref="G290:G291"/>
    <mergeCell ref="F253:F254"/>
    <mergeCell ref="G253:G254"/>
    <mergeCell ref="F255:F256"/>
    <mergeCell ref="G255:G256"/>
    <mergeCell ref="F283:F285"/>
    <mergeCell ref="E196:E203"/>
    <mergeCell ref="C196:C203"/>
    <mergeCell ref="D253:D254"/>
    <mergeCell ref="E253:E254"/>
    <mergeCell ref="A255:A256"/>
    <mergeCell ref="B212:B215"/>
    <mergeCell ref="D212:D215"/>
    <mergeCell ref="E212:E215"/>
    <mergeCell ref="A235:A237"/>
    <mergeCell ref="B235:B237"/>
    <mergeCell ref="C235:C237"/>
    <mergeCell ref="D235:D237"/>
    <mergeCell ref="E235:E237"/>
    <mergeCell ref="A233:A234"/>
    <mergeCell ref="B233:B234"/>
    <mergeCell ref="C233:C234"/>
    <mergeCell ref="C519:E519"/>
    <mergeCell ref="A509:B509"/>
    <mergeCell ref="C518:E518"/>
    <mergeCell ref="A352:A353"/>
    <mergeCell ref="B352:B353"/>
    <mergeCell ref="E367:E368"/>
    <mergeCell ref="A359:A360"/>
    <mergeCell ref="B359:B360"/>
    <mergeCell ref="C359:C360"/>
    <mergeCell ref="D359:D360"/>
    <mergeCell ref="E359:E360"/>
    <mergeCell ref="A361:A362"/>
    <mergeCell ref="A355:A356"/>
    <mergeCell ref="B355:B356"/>
    <mergeCell ref="C355:C356"/>
    <mergeCell ref="C352:C353"/>
    <mergeCell ref="D352:D353"/>
    <mergeCell ref="B377:B378"/>
    <mergeCell ref="C377:C378"/>
    <mergeCell ref="D377:D378"/>
    <mergeCell ref="E377:E378"/>
    <mergeCell ref="A371:A372"/>
    <mergeCell ref="B371:B372"/>
    <mergeCell ref="C371:C372"/>
    <mergeCell ref="H518:L518"/>
    <mergeCell ref="C516:E516"/>
    <mergeCell ref="H516:L516"/>
    <mergeCell ref="A357:A358"/>
    <mergeCell ref="B357:B358"/>
    <mergeCell ref="A367:A368"/>
    <mergeCell ref="C517:E517"/>
    <mergeCell ref="H517:L517"/>
    <mergeCell ref="A510:D510"/>
    <mergeCell ref="A514:B514"/>
    <mergeCell ref="C357:C358"/>
    <mergeCell ref="D375:D376"/>
    <mergeCell ref="E375:E376"/>
    <mergeCell ref="D367:D368"/>
    <mergeCell ref="B361:B362"/>
    <mergeCell ref="C361:C362"/>
    <mergeCell ref="D361:D362"/>
    <mergeCell ref="E361:E362"/>
    <mergeCell ref="B367:B368"/>
    <mergeCell ref="A377:A378"/>
    <mergeCell ref="C375:C376"/>
    <mergeCell ref="D357:D358"/>
    <mergeCell ref="E357:E358"/>
    <mergeCell ref="C367:C368"/>
    <mergeCell ref="T8:U8"/>
    <mergeCell ref="A9:A10"/>
    <mergeCell ref="B9:B10"/>
    <mergeCell ref="C9:C10"/>
    <mergeCell ref="D9:D10"/>
    <mergeCell ref="E9:E10"/>
    <mergeCell ref="F9:F10"/>
    <mergeCell ref="S9:S10"/>
    <mergeCell ref="T9:U9"/>
    <mergeCell ref="G9:G10"/>
    <mergeCell ref="H9:H10"/>
    <mergeCell ref="I9:I10"/>
    <mergeCell ref="J9:J10"/>
    <mergeCell ref="K9:K10"/>
    <mergeCell ref="L9:L10"/>
    <mergeCell ref="M9:M10"/>
    <mergeCell ref="N9:N10"/>
    <mergeCell ref="O9:O10"/>
    <mergeCell ref="P9:P10"/>
    <mergeCell ref="Q9:Q10"/>
    <mergeCell ref="R9:R10"/>
    <mergeCell ref="L8:M8"/>
    <mergeCell ref="A91:A92"/>
    <mergeCell ref="D95:D97"/>
    <mergeCell ref="E95:E97"/>
    <mergeCell ref="C106:C107"/>
    <mergeCell ref="A100:A102"/>
    <mergeCell ref="B100:B102"/>
    <mergeCell ref="C100:C102"/>
    <mergeCell ref="D100:D102"/>
    <mergeCell ref="N100:N102"/>
    <mergeCell ref="B95:B97"/>
    <mergeCell ref="C95:C97"/>
    <mergeCell ref="B91:B92"/>
    <mergeCell ref="F100:F102"/>
    <mergeCell ref="E91:E92"/>
    <mergeCell ref="C91:C92"/>
    <mergeCell ref="D91:D92"/>
    <mergeCell ref="A95:A97"/>
    <mergeCell ref="F91:F92"/>
    <mergeCell ref="N227:N228"/>
    <mergeCell ref="F229:F231"/>
    <mergeCell ref="N229:N232"/>
    <mergeCell ref="D229:D232"/>
    <mergeCell ref="E229:E232"/>
    <mergeCell ref="E227:E228"/>
    <mergeCell ref="F227:F228"/>
    <mergeCell ref="A229:A232"/>
    <mergeCell ref="B229:B232"/>
    <mergeCell ref="C229:C232"/>
    <mergeCell ref="N235:N237"/>
    <mergeCell ref="C253:C254"/>
    <mergeCell ref="B255:B256"/>
    <mergeCell ref="C255:C256"/>
    <mergeCell ref="G106:G107"/>
    <mergeCell ref="A227:A228"/>
    <mergeCell ref="B227:B228"/>
    <mergeCell ref="C227:C228"/>
    <mergeCell ref="D227:D228"/>
    <mergeCell ref="H162:H163"/>
    <mergeCell ref="A239:A240"/>
    <mergeCell ref="B239:B240"/>
    <mergeCell ref="C239:C240"/>
    <mergeCell ref="D239:D240"/>
    <mergeCell ref="E239:E240"/>
    <mergeCell ref="A119:A122"/>
    <mergeCell ref="B119:B122"/>
    <mergeCell ref="C119:C122"/>
    <mergeCell ref="D119:D122"/>
    <mergeCell ref="E119:E122"/>
    <mergeCell ref="E162:E163"/>
    <mergeCell ref="A106:A107"/>
    <mergeCell ref="B106:B107"/>
    <mergeCell ref="A212:A215"/>
    <mergeCell ref="A117:A118"/>
    <mergeCell ref="B117:B118"/>
    <mergeCell ref="D196:D203"/>
    <mergeCell ref="G100:G102"/>
    <mergeCell ref="D165:D167"/>
    <mergeCell ref="E165:E167"/>
    <mergeCell ref="B186:B191"/>
    <mergeCell ref="C186:C191"/>
    <mergeCell ref="D186:D191"/>
    <mergeCell ref="E186:E191"/>
    <mergeCell ref="B137:B138"/>
    <mergeCell ref="C137:C138"/>
    <mergeCell ref="D137:D138"/>
    <mergeCell ref="E137:E138"/>
    <mergeCell ref="E100:E102"/>
    <mergeCell ref="E106:E107"/>
    <mergeCell ref="F106:F107"/>
    <mergeCell ref="G137:G138"/>
    <mergeCell ref="G123:G124"/>
    <mergeCell ref="G119:G122"/>
    <mergeCell ref="B165:B167"/>
    <mergeCell ref="C165:C167"/>
    <mergeCell ref="A186:A191"/>
    <mergeCell ref="F186:F190"/>
    <mergeCell ref="D233:D234"/>
    <mergeCell ref="E233:E234"/>
    <mergeCell ref="A41:A42"/>
    <mergeCell ref="B41:B42"/>
    <mergeCell ref="C41:C42"/>
    <mergeCell ref="D41:D42"/>
    <mergeCell ref="E41:E42"/>
    <mergeCell ref="A43:A44"/>
    <mergeCell ref="B43:B44"/>
    <mergeCell ref="C43:C44"/>
    <mergeCell ref="D43:D44"/>
    <mergeCell ref="E43:E44"/>
    <mergeCell ref="A45:A46"/>
    <mergeCell ref="B45:B46"/>
    <mergeCell ref="C45:C46"/>
    <mergeCell ref="D45:D46"/>
    <mergeCell ref="E45:E46"/>
    <mergeCell ref="C68:C70"/>
    <mergeCell ref="D68:D70"/>
    <mergeCell ref="E68:E70"/>
    <mergeCell ref="A75:A76"/>
    <mergeCell ref="B75:B76"/>
    <mergeCell ref="C75:C76"/>
    <mergeCell ref="D75:D76"/>
    <mergeCell ref="F12:F13"/>
    <mergeCell ref="G12:G13"/>
    <mergeCell ref="N12:N13"/>
    <mergeCell ref="A23:A25"/>
    <mergeCell ref="B23:B25"/>
    <mergeCell ref="C23:C25"/>
    <mergeCell ref="D23:D25"/>
    <mergeCell ref="E23:E25"/>
    <mergeCell ref="G23:G25"/>
    <mergeCell ref="A12:A14"/>
    <mergeCell ref="B12:B14"/>
    <mergeCell ref="C12:C14"/>
    <mergeCell ref="D12:D14"/>
    <mergeCell ref="E12:E14"/>
    <mergeCell ref="F26:F27"/>
    <mergeCell ref="G26:G27"/>
    <mergeCell ref="A30:A31"/>
    <mergeCell ref="B30:B31"/>
    <mergeCell ref="C30:C31"/>
    <mergeCell ref="D30:D31"/>
    <mergeCell ref="E30:E31"/>
    <mergeCell ref="A36:A39"/>
    <mergeCell ref="B36:B39"/>
    <mergeCell ref="C36:C39"/>
    <mergeCell ref="D36:D39"/>
    <mergeCell ref="E36:E39"/>
    <mergeCell ref="F36:F37"/>
    <mergeCell ref="F38:F39"/>
    <mergeCell ref="G38:G39"/>
    <mergeCell ref="A26:A27"/>
    <mergeCell ref="B26:B27"/>
    <mergeCell ref="C26:C27"/>
    <mergeCell ref="D26:D27"/>
    <mergeCell ref="E26:E27"/>
    <mergeCell ref="G45:G46"/>
    <mergeCell ref="A47:A48"/>
    <mergeCell ref="B47:B48"/>
    <mergeCell ref="C47:C48"/>
    <mergeCell ref="D47:D48"/>
    <mergeCell ref="E47:E48"/>
    <mergeCell ref="G47:G48"/>
    <mergeCell ref="A57:A58"/>
    <mergeCell ref="B57:B58"/>
    <mergeCell ref="C57:C58"/>
    <mergeCell ref="D57:D58"/>
    <mergeCell ref="E57:E58"/>
    <mergeCell ref="F57:F58"/>
    <mergeCell ref="G57:G58"/>
    <mergeCell ref="E75:E76"/>
    <mergeCell ref="A59:A60"/>
    <mergeCell ref="B59:B60"/>
    <mergeCell ref="C59:C60"/>
    <mergeCell ref="D59:D60"/>
    <mergeCell ref="E59:E60"/>
    <mergeCell ref="A61:A67"/>
    <mergeCell ref="B61:B67"/>
    <mergeCell ref="C61:C67"/>
    <mergeCell ref="D61:D67"/>
    <mergeCell ref="E61:E67"/>
    <mergeCell ref="A82:A83"/>
    <mergeCell ref="B82:B83"/>
    <mergeCell ref="C82:C83"/>
    <mergeCell ref="D82:D83"/>
    <mergeCell ref="E82:E83"/>
    <mergeCell ref="F82:F83"/>
    <mergeCell ref="G82:G83"/>
    <mergeCell ref="AA12:AA14"/>
    <mergeCell ref="AA23:AA25"/>
    <mergeCell ref="AA26:AA27"/>
    <mergeCell ref="AA30:AA31"/>
    <mergeCell ref="AA36:AA39"/>
    <mergeCell ref="AA41:AA42"/>
    <mergeCell ref="AA43:AA44"/>
    <mergeCell ref="AA45:AA46"/>
    <mergeCell ref="AA47:AA48"/>
    <mergeCell ref="AA57:AA58"/>
    <mergeCell ref="AA59:AA60"/>
    <mergeCell ref="AA61:AA67"/>
    <mergeCell ref="AA68:AA70"/>
    <mergeCell ref="AA75:AA76"/>
    <mergeCell ref="AA82:AA83"/>
    <mergeCell ref="A68:A70"/>
    <mergeCell ref="B68:B70"/>
    <mergeCell ref="AB12:AB14"/>
    <mergeCell ref="AB23:AB25"/>
    <mergeCell ref="AB26:AB27"/>
    <mergeCell ref="AB30:AB31"/>
    <mergeCell ref="AB36:AB39"/>
    <mergeCell ref="AB41:AB42"/>
    <mergeCell ref="AB43:AB44"/>
    <mergeCell ref="AB45:AB46"/>
    <mergeCell ref="AB47:AB48"/>
    <mergeCell ref="AB57:AB58"/>
    <mergeCell ref="AB59:AB60"/>
    <mergeCell ref="AB61:AB67"/>
    <mergeCell ref="AB68:AB70"/>
    <mergeCell ref="AB75:AB76"/>
    <mergeCell ref="AB82:AB83"/>
    <mergeCell ref="AB91:AB92"/>
    <mergeCell ref="AB95:AB97"/>
    <mergeCell ref="AB100:AB102"/>
    <mergeCell ref="AB106:AB107"/>
    <mergeCell ref="AB117:AB118"/>
    <mergeCell ref="AB119:AB122"/>
    <mergeCell ref="AB123:AB124"/>
    <mergeCell ref="AB137:AB138"/>
    <mergeCell ref="AB152:AB153"/>
    <mergeCell ref="AB162:AB163"/>
    <mergeCell ref="AB165:AB167"/>
    <mergeCell ref="AB186:AB191"/>
    <mergeCell ref="AB304:AB305"/>
    <mergeCell ref="AB310:AB311"/>
    <mergeCell ref="AB196:AB203"/>
    <mergeCell ref="AB207:AB208"/>
    <mergeCell ref="AB212:AB215"/>
    <mergeCell ref="AB227:AB228"/>
    <mergeCell ref="AB229:AB232"/>
    <mergeCell ref="AB233:AB234"/>
    <mergeCell ref="AB235:AB237"/>
    <mergeCell ref="AB239:AB240"/>
    <mergeCell ref="AB253:AB254"/>
    <mergeCell ref="AB365:AB366"/>
    <mergeCell ref="AB367:AB368"/>
    <mergeCell ref="AB369:AB370"/>
    <mergeCell ref="AB371:AB372"/>
    <mergeCell ref="AB373:AB374"/>
    <mergeCell ref="AB375:AB376"/>
    <mergeCell ref="AB377:AB378"/>
    <mergeCell ref="AB9:AB10"/>
    <mergeCell ref="AB322:AB323"/>
    <mergeCell ref="AB346:AB347"/>
    <mergeCell ref="AB348:AB349"/>
    <mergeCell ref="AB352:AB353"/>
    <mergeCell ref="AB355:AB356"/>
    <mergeCell ref="AB357:AB358"/>
    <mergeCell ref="AB359:AB360"/>
    <mergeCell ref="AB361:AB362"/>
    <mergeCell ref="AB363:AB364"/>
    <mergeCell ref="AB255:AB256"/>
    <mergeCell ref="AB260:AB261"/>
    <mergeCell ref="AB278:AB279"/>
    <mergeCell ref="AB280:AB282"/>
    <mergeCell ref="AB283:AB285"/>
    <mergeCell ref="AB287:AB288"/>
    <mergeCell ref="AB290:AB291"/>
    <mergeCell ref="B397:B401"/>
    <mergeCell ref="C397:C401"/>
    <mergeCell ref="D397:D401"/>
    <mergeCell ref="B407:B410"/>
    <mergeCell ref="C407:C410"/>
    <mergeCell ref="D407:D410"/>
    <mergeCell ref="B411:B413"/>
    <mergeCell ref="C411:C413"/>
    <mergeCell ref="D411:D413"/>
    <mergeCell ref="B414:B415"/>
    <mergeCell ref="C414:C415"/>
    <mergeCell ref="D414:D415"/>
    <mergeCell ref="B416:B417"/>
    <mergeCell ref="C416:C417"/>
    <mergeCell ref="D416:D417"/>
    <mergeCell ref="B420:B421"/>
    <mergeCell ref="C420:C421"/>
    <mergeCell ref="D420:D421"/>
    <mergeCell ref="B474:B476"/>
    <mergeCell ref="B478:B483"/>
    <mergeCell ref="C478:C483"/>
    <mergeCell ref="D478:D483"/>
    <mergeCell ref="B422:B426"/>
    <mergeCell ref="C422:C426"/>
    <mergeCell ref="D422:D426"/>
    <mergeCell ref="B454:B455"/>
    <mergeCell ref="C454:C455"/>
    <mergeCell ref="D454:D455"/>
    <mergeCell ref="B456:B458"/>
    <mergeCell ref="C456:C458"/>
    <mergeCell ref="D456:D458"/>
    <mergeCell ref="F397:F401"/>
    <mergeCell ref="F407:F410"/>
    <mergeCell ref="F411:F413"/>
    <mergeCell ref="F420:F421"/>
    <mergeCell ref="F422:F426"/>
    <mergeCell ref="F454:F455"/>
    <mergeCell ref="F456:F458"/>
    <mergeCell ref="F464:F469"/>
    <mergeCell ref="F478:F483"/>
    <mergeCell ref="A397:A401"/>
    <mergeCell ref="E397:E401"/>
    <mergeCell ref="G397:G401"/>
    <mergeCell ref="A506:A507"/>
    <mergeCell ref="A407:A410"/>
    <mergeCell ref="E407:E410"/>
    <mergeCell ref="G407:G410"/>
    <mergeCell ref="A411:A413"/>
    <mergeCell ref="E411:E413"/>
    <mergeCell ref="G411:G413"/>
    <mergeCell ref="A414:A415"/>
    <mergeCell ref="E414:E415"/>
    <mergeCell ref="G414:G415"/>
    <mergeCell ref="A416:A417"/>
    <mergeCell ref="E416:E417"/>
    <mergeCell ref="G416:G417"/>
    <mergeCell ref="A420:A421"/>
    <mergeCell ref="E420:E421"/>
    <mergeCell ref="G420:G421"/>
    <mergeCell ref="A422:A426"/>
    <mergeCell ref="E422:E426"/>
    <mergeCell ref="G422:G426"/>
    <mergeCell ref="A454:A455"/>
    <mergeCell ref="B506:B507"/>
    <mergeCell ref="G454:G455"/>
    <mergeCell ref="A456:A458"/>
    <mergeCell ref="E456:E458"/>
    <mergeCell ref="G456:G458"/>
    <mergeCell ref="A459:A463"/>
    <mergeCell ref="E459:E463"/>
    <mergeCell ref="G459:G463"/>
    <mergeCell ref="A464:A469"/>
    <mergeCell ref="E464:E469"/>
    <mergeCell ref="G464:G469"/>
    <mergeCell ref="E454:E455"/>
    <mergeCell ref="B459:B463"/>
    <mergeCell ref="C459:C463"/>
    <mergeCell ref="D459:D463"/>
    <mergeCell ref="B464:B469"/>
    <mergeCell ref="C464:C469"/>
    <mergeCell ref="D464:D469"/>
    <mergeCell ref="AB459:AB463"/>
    <mergeCell ref="AB464:AB469"/>
    <mergeCell ref="AB474:AB476"/>
    <mergeCell ref="AB478:AB483"/>
    <mergeCell ref="AB486:AB491"/>
    <mergeCell ref="AB492:AB495"/>
    <mergeCell ref="AB500:AB505"/>
    <mergeCell ref="A474:A476"/>
    <mergeCell ref="E474:E476"/>
    <mergeCell ref="G474:G476"/>
    <mergeCell ref="A478:A483"/>
    <mergeCell ref="E478:E483"/>
    <mergeCell ref="G478:G483"/>
    <mergeCell ref="A486:A491"/>
    <mergeCell ref="E486:E491"/>
    <mergeCell ref="G486:G491"/>
    <mergeCell ref="H464:H469"/>
    <mergeCell ref="F486:F491"/>
    <mergeCell ref="F492:F495"/>
    <mergeCell ref="F500:F505"/>
    <mergeCell ref="B486:B491"/>
    <mergeCell ref="C486:C491"/>
    <mergeCell ref="D486:D491"/>
    <mergeCell ref="B492:B495"/>
    <mergeCell ref="AB397:AB401"/>
    <mergeCell ref="AB407:AB410"/>
    <mergeCell ref="AB411:AB413"/>
    <mergeCell ref="AB414:AB415"/>
    <mergeCell ref="AB416:AB417"/>
    <mergeCell ref="AB420:AB421"/>
    <mergeCell ref="AB422:AB426"/>
    <mergeCell ref="AB454:AB455"/>
    <mergeCell ref="AB456:AB458"/>
    <mergeCell ref="AB506:AB507"/>
    <mergeCell ref="A492:A495"/>
    <mergeCell ref="E492:E495"/>
    <mergeCell ref="G492:G495"/>
    <mergeCell ref="A500:A505"/>
    <mergeCell ref="E500:E505"/>
    <mergeCell ref="G500:G505"/>
    <mergeCell ref="E506:E507"/>
    <mergeCell ref="G506:G507"/>
    <mergeCell ref="C506:C507"/>
    <mergeCell ref="D506:D507"/>
    <mergeCell ref="F506:F507"/>
    <mergeCell ref="C492:C495"/>
    <mergeCell ref="D492:D495"/>
    <mergeCell ref="B500:B505"/>
    <mergeCell ref="C500:C505"/>
    <mergeCell ref="D500:D505"/>
  </mergeCells>
  <conditionalFormatting sqref="Y390:Y393 Y380:Y388 Y338:Y378 Y185:Y240 Y180:Y183 Y177:Y178 Y175 Y144:Y173 Y87:Y142 Y12:Y85 Y242:Y336">
    <cfRule type="cellIs" dxfId="347" priority="634" operator="equal">
      <formula>"EN TERMINO"</formula>
    </cfRule>
    <cfRule type="cellIs" dxfId="346" priority="635" operator="equal">
      <formula>"CUMPLIDA"</formula>
    </cfRule>
    <cfRule type="cellIs" dxfId="345" priority="636" operator="equal">
      <formula>"VENCIDA"</formula>
    </cfRule>
  </conditionalFormatting>
  <conditionalFormatting sqref="AB12">
    <cfRule type="cellIs" dxfId="344" priority="547" operator="equal">
      <formula>"EN TERMINO"</formula>
    </cfRule>
    <cfRule type="cellIs" dxfId="343" priority="548" operator="equal">
      <formula>"CUMPLIDA"</formula>
    </cfRule>
    <cfRule type="cellIs" dxfId="342" priority="549" operator="equal">
      <formula>"VENCIDA"</formula>
    </cfRule>
  </conditionalFormatting>
  <conditionalFormatting sqref="AB15">
    <cfRule type="cellIs" dxfId="341" priority="544" operator="equal">
      <formula>"EN TERMINO"</formula>
    </cfRule>
    <cfRule type="cellIs" dxfId="340" priority="545" operator="equal">
      <formula>"CUMPLIDA"</formula>
    </cfRule>
    <cfRule type="cellIs" dxfId="339" priority="546" operator="equal">
      <formula>"VENCIDA"</formula>
    </cfRule>
  </conditionalFormatting>
  <conditionalFormatting sqref="AB16:AB21">
    <cfRule type="cellIs" dxfId="338" priority="541" operator="equal">
      <formula>"EN TERMINO"</formula>
    </cfRule>
    <cfRule type="cellIs" dxfId="337" priority="542" operator="equal">
      <formula>"CUMPLIDA"</formula>
    </cfRule>
    <cfRule type="cellIs" dxfId="336" priority="543" operator="equal">
      <formula>"VENCIDA"</formula>
    </cfRule>
  </conditionalFormatting>
  <conditionalFormatting sqref="AB22">
    <cfRule type="cellIs" dxfId="335" priority="538" operator="equal">
      <formula>"EN TERMINO"</formula>
    </cfRule>
    <cfRule type="cellIs" dxfId="334" priority="539" operator="equal">
      <formula>"CUMPLIDA"</formula>
    </cfRule>
    <cfRule type="cellIs" dxfId="333" priority="540" operator="equal">
      <formula>"VENCIDA"</formula>
    </cfRule>
  </conditionalFormatting>
  <conditionalFormatting sqref="AB23">
    <cfRule type="cellIs" dxfId="332" priority="535" operator="equal">
      <formula>"EN TERMINO"</formula>
    </cfRule>
    <cfRule type="cellIs" dxfId="331" priority="536" operator="equal">
      <formula>"CUMPLIDA"</formula>
    </cfRule>
    <cfRule type="cellIs" dxfId="330" priority="537" operator="equal">
      <formula>"VENCIDA"</formula>
    </cfRule>
  </conditionalFormatting>
  <conditionalFormatting sqref="AB26">
    <cfRule type="cellIs" dxfId="329" priority="532" operator="equal">
      <formula>"EN TERMINO"</formula>
    </cfRule>
    <cfRule type="cellIs" dxfId="328" priority="533" operator="equal">
      <formula>"CUMPLIDA"</formula>
    </cfRule>
    <cfRule type="cellIs" dxfId="327" priority="534" operator="equal">
      <formula>"VENCIDA"</formula>
    </cfRule>
  </conditionalFormatting>
  <conditionalFormatting sqref="AB28:AB29">
    <cfRule type="cellIs" dxfId="326" priority="529" operator="equal">
      <formula>"EN TERMINO"</formula>
    </cfRule>
    <cfRule type="cellIs" dxfId="325" priority="530" operator="equal">
      <formula>"CUMPLIDA"</formula>
    </cfRule>
    <cfRule type="cellIs" dxfId="324" priority="531" operator="equal">
      <formula>"VENCIDA"</formula>
    </cfRule>
  </conditionalFormatting>
  <conditionalFormatting sqref="AB30">
    <cfRule type="cellIs" dxfId="323" priority="526" operator="equal">
      <formula>"EN TERMINO"</formula>
    </cfRule>
    <cfRule type="cellIs" dxfId="322" priority="527" operator="equal">
      <formula>"CUMPLIDA"</formula>
    </cfRule>
    <cfRule type="cellIs" dxfId="321" priority="528" operator="equal">
      <formula>"VENCIDA"</formula>
    </cfRule>
  </conditionalFormatting>
  <conditionalFormatting sqref="AB32:AB35">
    <cfRule type="cellIs" dxfId="320" priority="523" operator="equal">
      <formula>"EN TERMINO"</formula>
    </cfRule>
    <cfRule type="cellIs" dxfId="319" priority="524" operator="equal">
      <formula>"CUMPLIDA"</formula>
    </cfRule>
    <cfRule type="cellIs" dxfId="318" priority="525" operator="equal">
      <formula>"VENCIDA"</formula>
    </cfRule>
  </conditionalFormatting>
  <conditionalFormatting sqref="AB36">
    <cfRule type="cellIs" dxfId="317" priority="520" operator="equal">
      <formula>"EN TERMINO"</formula>
    </cfRule>
    <cfRule type="cellIs" dxfId="316" priority="521" operator="equal">
      <formula>"CUMPLIDA"</formula>
    </cfRule>
    <cfRule type="cellIs" dxfId="315" priority="522" operator="equal">
      <formula>"VENCIDA"</formula>
    </cfRule>
  </conditionalFormatting>
  <conditionalFormatting sqref="AB40">
    <cfRule type="cellIs" dxfId="314" priority="517" operator="equal">
      <formula>"EN TERMINO"</formula>
    </cfRule>
    <cfRule type="cellIs" dxfId="313" priority="518" operator="equal">
      <formula>"CUMPLIDA"</formula>
    </cfRule>
    <cfRule type="cellIs" dxfId="312" priority="519" operator="equal">
      <formula>"VENCIDA"</formula>
    </cfRule>
  </conditionalFormatting>
  <conditionalFormatting sqref="AB41">
    <cfRule type="cellIs" dxfId="311" priority="514" operator="equal">
      <formula>"EN TERMINO"</formula>
    </cfRule>
    <cfRule type="cellIs" dxfId="310" priority="515" operator="equal">
      <formula>"CUMPLIDA"</formula>
    </cfRule>
    <cfRule type="cellIs" dxfId="309" priority="516" operator="equal">
      <formula>"VENCIDA"</formula>
    </cfRule>
  </conditionalFormatting>
  <conditionalFormatting sqref="AB43">
    <cfRule type="cellIs" dxfId="308" priority="511" operator="equal">
      <formula>"EN TERMINO"</formula>
    </cfRule>
    <cfRule type="cellIs" dxfId="307" priority="512" operator="equal">
      <formula>"CUMPLIDA"</formula>
    </cfRule>
    <cfRule type="cellIs" dxfId="306" priority="513" operator="equal">
      <formula>"VENCIDA"</formula>
    </cfRule>
  </conditionalFormatting>
  <conditionalFormatting sqref="AB45">
    <cfRule type="cellIs" dxfId="305" priority="508" operator="equal">
      <formula>"EN TERMINO"</formula>
    </cfRule>
    <cfRule type="cellIs" dxfId="304" priority="509" operator="equal">
      <formula>"CUMPLIDA"</formula>
    </cfRule>
    <cfRule type="cellIs" dxfId="303" priority="510" operator="equal">
      <formula>"VENCIDA"</formula>
    </cfRule>
  </conditionalFormatting>
  <conditionalFormatting sqref="AB47">
    <cfRule type="cellIs" dxfId="302" priority="505" operator="equal">
      <formula>"EN TERMINO"</formula>
    </cfRule>
    <cfRule type="cellIs" dxfId="301" priority="506" operator="equal">
      <formula>"CUMPLIDA"</formula>
    </cfRule>
    <cfRule type="cellIs" dxfId="300" priority="507" operator="equal">
      <formula>"VENCIDA"</formula>
    </cfRule>
  </conditionalFormatting>
  <conditionalFormatting sqref="AB49:AB56">
    <cfRule type="cellIs" dxfId="299" priority="502" operator="equal">
      <formula>"EN TERMINO"</formula>
    </cfRule>
    <cfRule type="cellIs" dxfId="298" priority="503" operator="equal">
      <formula>"CUMPLIDA"</formula>
    </cfRule>
    <cfRule type="cellIs" dxfId="297" priority="504" operator="equal">
      <formula>"VENCIDA"</formula>
    </cfRule>
  </conditionalFormatting>
  <conditionalFormatting sqref="AB57 AB59">
    <cfRule type="cellIs" dxfId="296" priority="499" operator="equal">
      <formula>"EN TERMINO"</formula>
    </cfRule>
    <cfRule type="cellIs" dxfId="295" priority="500" operator="equal">
      <formula>"CUMPLIDA"</formula>
    </cfRule>
    <cfRule type="cellIs" dxfId="294" priority="501" operator="equal">
      <formula>"VENCIDA"</formula>
    </cfRule>
  </conditionalFormatting>
  <conditionalFormatting sqref="AB61">
    <cfRule type="cellIs" dxfId="293" priority="496" operator="equal">
      <formula>"EN TERMINO"</formula>
    </cfRule>
    <cfRule type="cellIs" dxfId="292" priority="497" operator="equal">
      <formula>"CUMPLIDA"</formula>
    </cfRule>
    <cfRule type="cellIs" dxfId="291" priority="498" operator="equal">
      <formula>"VENCIDA"</formula>
    </cfRule>
  </conditionalFormatting>
  <conditionalFormatting sqref="AB68">
    <cfRule type="cellIs" dxfId="290" priority="493" operator="equal">
      <formula>"EN TERMINO"</formula>
    </cfRule>
    <cfRule type="cellIs" dxfId="289" priority="494" operator="equal">
      <formula>"CUMPLIDA"</formula>
    </cfRule>
    <cfRule type="cellIs" dxfId="288" priority="495" operator="equal">
      <formula>"VENCIDA"</formula>
    </cfRule>
  </conditionalFormatting>
  <conditionalFormatting sqref="AB71:AB74">
    <cfRule type="cellIs" dxfId="287" priority="490" operator="equal">
      <formula>"EN TERMINO"</formula>
    </cfRule>
    <cfRule type="cellIs" dxfId="286" priority="491" operator="equal">
      <formula>"CUMPLIDA"</formula>
    </cfRule>
    <cfRule type="cellIs" dxfId="285" priority="492" operator="equal">
      <formula>"VENCIDA"</formula>
    </cfRule>
  </conditionalFormatting>
  <conditionalFormatting sqref="AB75">
    <cfRule type="cellIs" dxfId="284" priority="487" operator="equal">
      <formula>"EN TERMINO"</formula>
    </cfRule>
    <cfRule type="cellIs" dxfId="283" priority="488" operator="equal">
      <formula>"CUMPLIDA"</formula>
    </cfRule>
    <cfRule type="cellIs" dxfId="282" priority="489" operator="equal">
      <formula>"VENCIDA"</formula>
    </cfRule>
  </conditionalFormatting>
  <conditionalFormatting sqref="AB77:AB81">
    <cfRule type="cellIs" dxfId="281" priority="484" operator="equal">
      <formula>"EN TERMINO"</formula>
    </cfRule>
    <cfRule type="cellIs" dxfId="280" priority="485" operator="equal">
      <formula>"CUMPLIDA"</formula>
    </cfRule>
    <cfRule type="cellIs" dxfId="279" priority="486" operator="equal">
      <formula>"VENCIDA"</formula>
    </cfRule>
  </conditionalFormatting>
  <conditionalFormatting sqref="AB84:AB85">
    <cfRule type="cellIs" dxfId="278" priority="481" operator="equal">
      <formula>"EN TERMINO"</formula>
    </cfRule>
    <cfRule type="cellIs" dxfId="277" priority="482" operator="equal">
      <formula>"CUMPLIDA"</formula>
    </cfRule>
    <cfRule type="cellIs" dxfId="276" priority="483" operator="equal">
      <formula>"VENCIDA"</formula>
    </cfRule>
  </conditionalFormatting>
  <conditionalFormatting sqref="AB82">
    <cfRule type="cellIs" dxfId="275" priority="478" operator="equal">
      <formula>"EN TERMINO"</formula>
    </cfRule>
    <cfRule type="cellIs" dxfId="274" priority="479" operator="equal">
      <formula>"CUMPLIDA"</formula>
    </cfRule>
    <cfRule type="cellIs" dxfId="273" priority="480" operator="equal">
      <formula>"VENCIDA"</formula>
    </cfRule>
  </conditionalFormatting>
  <conditionalFormatting sqref="AB91">
    <cfRule type="cellIs" dxfId="272" priority="475" operator="equal">
      <formula>"EN TERMINO"</formula>
    </cfRule>
    <cfRule type="cellIs" dxfId="271" priority="476" operator="equal">
      <formula>"CUMPLIDA"</formula>
    </cfRule>
    <cfRule type="cellIs" dxfId="270" priority="477" operator="equal">
      <formula>"VENCIDA"</formula>
    </cfRule>
  </conditionalFormatting>
  <conditionalFormatting sqref="AB87:AB90">
    <cfRule type="cellIs" dxfId="269" priority="472" operator="equal">
      <formula>"EN TERMINO"</formula>
    </cfRule>
    <cfRule type="cellIs" dxfId="268" priority="473" operator="equal">
      <formula>"CUMPLIDA"</formula>
    </cfRule>
    <cfRule type="cellIs" dxfId="267" priority="474" operator="equal">
      <formula>"VENCIDA"</formula>
    </cfRule>
  </conditionalFormatting>
  <conditionalFormatting sqref="AB93:AB94">
    <cfRule type="cellIs" dxfId="266" priority="469" operator="equal">
      <formula>"EN TERMINO"</formula>
    </cfRule>
    <cfRule type="cellIs" dxfId="265" priority="470" operator="equal">
      <formula>"CUMPLIDA"</formula>
    </cfRule>
    <cfRule type="cellIs" dxfId="264" priority="471" operator="equal">
      <formula>"VENCIDA"</formula>
    </cfRule>
  </conditionalFormatting>
  <conditionalFormatting sqref="AB98:AB99">
    <cfRule type="cellIs" dxfId="263" priority="466" operator="equal">
      <formula>"EN TERMINO"</formula>
    </cfRule>
    <cfRule type="cellIs" dxfId="262" priority="467" operator="equal">
      <formula>"CUMPLIDA"</formula>
    </cfRule>
    <cfRule type="cellIs" dxfId="261" priority="468" operator="equal">
      <formula>"VENCIDA"</formula>
    </cfRule>
  </conditionalFormatting>
  <conditionalFormatting sqref="AB103:AB105">
    <cfRule type="cellIs" dxfId="260" priority="463" operator="equal">
      <formula>"EN TERMINO"</formula>
    </cfRule>
    <cfRule type="cellIs" dxfId="259" priority="464" operator="equal">
      <formula>"CUMPLIDA"</formula>
    </cfRule>
    <cfRule type="cellIs" dxfId="258" priority="465" operator="equal">
      <formula>"VENCIDA"</formula>
    </cfRule>
  </conditionalFormatting>
  <conditionalFormatting sqref="AB108:AB111">
    <cfRule type="cellIs" dxfId="257" priority="460" operator="equal">
      <formula>"EN TERMINO"</formula>
    </cfRule>
    <cfRule type="cellIs" dxfId="256" priority="461" operator="equal">
      <formula>"CUMPLIDA"</formula>
    </cfRule>
    <cfRule type="cellIs" dxfId="255" priority="462" operator="equal">
      <formula>"VENCIDA"</formula>
    </cfRule>
  </conditionalFormatting>
  <conditionalFormatting sqref="AB112:AB116">
    <cfRule type="cellIs" dxfId="254" priority="457" operator="equal">
      <formula>"EN TERMINO"</formula>
    </cfRule>
    <cfRule type="cellIs" dxfId="253" priority="458" operator="equal">
      <formula>"CUMPLIDA"</formula>
    </cfRule>
    <cfRule type="cellIs" dxfId="252" priority="459" operator="equal">
      <formula>"VENCIDA"</formula>
    </cfRule>
  </conditionalFormatting>
  <conditionalFormatting sqref="AB125:AB128">
    <cfRule type="cellIs" dxfId="251" priority="454" operator="equal">
      <formula>"EN TERMINO"</formula>
    </cfRule>
    <cfRule type="cellIs" dxfId="250" priority="455" operator="equal">
      <formula>"CUMPLIDA"</formula>
    </cfRule>
    <cfRule type="cellIs" dxfId="249" priority="456" operator="equal">
      <formula>"VENCIDA"</formula>
    </cfRule>
  </conditionalFormatting>
  <conditionalFormatting sqref="AB129:AB136">
    <cfRule type="cellIs" dxfId="248" priority="451" operator="equal">
      <formula>"EN TERMINO"</formula>
    </cfRule>
    <cfRule type="cellIs" dxfId="247" priority="452" operator="equal">
      <formula>"CUMPLIDA"</formula>
    </cfRule>
    <cfRule type="cellIs" dxfId="246" priority="453" operator="equal">
      <formula>"VENCIDA"</formula>
    </cfRule>
  </conditionalFormatting>
  <conditionalFormatting sqref="AB139:AB142">
    <cfRule type="cellIs" dxfId="245" priority="448" operator="equal">
      <formula>"EN TERMINO"</formula>
    </cfRule>
    <cfRule type="cellIs" dxfId="244" priority="449" operator="equal">
      <formula>"CUMPLIDA"</formula>
    </cfRule>
    <cfRule type="cellIs" dxfId="243" priority="450" operator="equal">
      <formula>"VENCIDA"</formula>
    </cfRule>
  </conditionalFormatting>
  <conditionalFormatting sqref="AB144:AB151">
    <cfRule type="cellIs" dxfId="242" priority="445" operator="equal">
      <formula>"EN TERMINO"</formula>
    </cfRule>
    <cfRule type="cellIs" dxfId="241" priority="446" operator="equal">
      <formula>"CUMPLIDA"</formula>
    </cfRule>
    <cfRule type="cellIs" dxfId="240" priority="447" operator="equal">
      <formula>"VENCIDA"</formula>
    </cfRule>
  </conditionalFormatting>
  <conditionalFormatting sqref="AB154:AB161">
    <cfRule type="cellIs" dxfId="239" priority="442" operator="equal">
      <formula>"EN TERMINO"</formula>
    </cfRule>
    <cfRule type="cellIs" dxfId="238" priority="443" operator="equal">
      <formula>"CUMPLIDA"</formula>
    </cfRule>
    <cfRule type="cellIs" dxfId="237" priority="444" operator="equal">
      <formula>"VENCIDA"</formula>
    </cfRule>
  </conditionalFormatting>
  <conditionalFormatting sqref="AB164">
    <cfRule type="cellIs" dxfId="236" priority="439" operator="equal">
      <formula>"EN TERMINO"</formula>
    </cfRule>
    <cfRule type="cellIs" dxfId="235" priority="440" operator="equal">
      <formula>"CUMPLIDA"</formula>
    </cfRule>
    <cfRule type="cellIs" dxfId="234" priority="441" operator="equal">
      <formula>"VENCIDA"</formula>
    </cfRule>
  </conditionalFormatting>
  <conditionalFormatting sqref="AB168:AB173">
    <cfRule type="cellIs" dxfId="233" priority="436" operator="equal">
      <formula>"EN TERMINO"</formula>
    </cfRule>
    <cfRule type="cellIs" dxfId="232" priority="437" operator="equal">
      <formula>"CUMPLIDA"</formula>
    </cfRule>
    <cfRule type="cellIs" dxfId="231" priority="438" operator="equal">
      <formula>"VENCIDA"</formula>
    </cfRule>
  </conditionalFormatting>
  <conditionalFormatting sqref="AB175">
    <cfRule type="cellIs" dxfId="230" priority="433" operator="equal">
      <formula>"EN TERMINO"</formula>
    </cfRule>
    <cfRule type="cellIs" dxfId="229" priority="434" operator="equal">
      <formula>"CUMPLIDA"</formula>
    </cfRule>
    <cfRule type="cellIs" dxfId="228" priority="435" operator="equal">
      <formula>"VENCIDA"</formula>
    </cfRule>
  </conditionalFormatting>
  <conditionalFormatting sqref="AB177:AB178">
    <cfRule type="cellIs" dxfId="227" priority="430" operator="equal">
      <formula>"EN TERMINO"</formula>
    </cfRule>
    <cfRule type="cellIs" dxfId="226" priority="431" operator="equal">
      <formula>"CUMPLIDA"</formula>
    </cfRule>
    <cfRule type="cellIs" dxfId="225" priority="432" operator="equal">
      <formula>"VENCIDA"</formula>
    </cfRule>
  </conditionalFormatting>
  <conditionalFormatting sqref="AB180:AB183">
    <cfRule type="cellIs" dxfId="224" priority="427" operator="equal">
      <formula>"EN TERMINO"</formula>
    </cfRule>
    <cfRule type="cellIs" dxfId="223" priority="428" operator="equal">
      <formula>"CUMPLIDA"</formula>
    </cfRule>
    <cfRule type="cellIs" dxfId="222" priority="429" operator="equal">
      <formula>"VENCIDA"</formula>
    </cfRule>
  </conditionalFormatting>
  <conditionalFormatting sqref="AB185">
    <cfRule type="cellIs" dxfId="221" priority="424" operator="equal">
      <formula>"EN TERMINO"</formula>
    </cfRule>
    <cfRule type="cellIs" dxfId="220" priority="425" operator="equal">
      <formula>"CUMPLIDA"</formula>
    </cfRule>
    <cfRule type="cellIs" dxfId="219" priority="426" operator="equal">
      <formula>"VENCIDA"</formula>
    </cfRule>
  </conditionalFormatting>
  <conditionalFormatting sqref="AB192">
    <cfRule type="cellIs" dxfId="218" priority="421" operator="equal">
      <formula>"EN TERMINO"</formula>
    </cfRule>
    <cfRule type="cellIs" dxfId="217" priority="422" operator="equal">
      <formula>"CUMPLIDA"</formula>
    </cfRule>
    <cfRule type="cellIs" dxfId="216" priority="423" operator="equal">
      <formula>"VENCIDA"</formula>
    </cfRule>
  </conditionalFormatting>
  <conditionalFormatting sqref="AB193:AB195">
    <cfRule type="cellIs" dxfId="215" priority="418" operator="equal">
      <formula>"EN TERMINO"</formula>
    </cfRule>
    <cfRule type="cellIs" dxfId="214" priority="419" operator="equal">
      <formula>"CUMPLIDA"</formula>
    </cfRule>
    <cfRule type="cellIs" dxfId="213" priority="420" operator="equal">
      <formula>"VENCIDA"</formula>
    </cfRule>
  </conditionalFormatting>
  <conditionalFormatting sqref="AB204:AB206">
    <cfRule type="cellIs" dxfId="212" priority="415" operator="equal">
      <formula>"EN TERMINO"</formula>
    </cfRule>
    <cfRule type="cellIs" dxfId="211" priority="416" operator="equal">
      <formula>"CUMPLIDA"</formula>
    </cfRule>
    <cfRule type="cellIs" dxfId="210" priority="417" operator="equal">
      <formula>"VENCIDA"</formula>
    </cfRule>
  </conditionalFormatting>
  <conditionalFormatting sqref="AB209:AB211">
    <cfRule type="cellIs" dxfId="209" priority="412" operator="equal">
      <formula>"EN TERMINO"</formula>
    </cfRule>
    <cfRule type="cellIs" dxfId="208" priority="413" operator="equal">
      <formula>"CUMPLIDA"</formula>
    </cfRule>
    <cfRule type="cellIs" dxfId="207" priority="414" operator="equal">
      <formula>"VENCIDA"</formula>
    </cfRule>
  </conditionalFormatting>
  <conditionalFormatting sqref="AB216:AB218">
    <cfRule type="cellIs" dxfId="206" priority="409" operator="equal">
      <formula>"EN TERMINO"</formula>
    </cfRule>
    <cfRule type="cellIs" dxfId="205" priority="410" operator="equal">
      <formula>"CUMPLIDA"</formula>
    </cfRule>
    <cfRule type="cellIs" dxfId="204" priority="411" operator="equal">
      <formula>"VENCIDA"</formula>
    </cfRule>
  </conditionalFormatting>
  <conditionalFormatting sqref="AB219:AB226">
    <cfRule type="cellIs" dxfId="203" priority="406" operator="equal">
      <formula>"EN TERMINO"</formula>
    </cfRule>
    <cfRule type="cellIs" dxfId="202" priority="407" operator="equal">
      <formula>"CUMPLIDA"</formula>
    </cfRule>
    <cfRule type="cellIs" dxfId="201" priority="408" operator="equal">
      <formula>"VENCIDA"</formula>
    </cfRule>
  </conditionalFormatting>
  <conditionalFormatting sqref="AB238">
    <cfRule type="cellIs" dxfId="200" priority="403" operator="equal">
      <formula>"EN TERMINO"</formula>
    </cfRule>
    <cfRule type="cellIs" dxfId="199" priority="404" operator="equal">
      <formula>"CUMPLIDA"</formula>
    </cfRule>
    <cfRule type="cellIs" dxfId="198" priority="405" operator="equal">
      <formula>"VENCIDA"</formula>
    </cfRule>
  </conditionalFormatting>
  <conditionalFormatting sqref="AB242:AB245">
    <cfRule type="cellIs" dxfId="197" priority="400" operator="equal">
      <formula>"EN TERMINO"</formula>
    </cfRule>
    <cfRule type="cellIs" dxfId="196" priority="401" operator="equal">
      <formula>"CUMPLIDA"</formula>
    </cfRule>
    <cfRule type="cellIs" dxfId="195" priority="402" operator="equal">
      <formula>"VENCIDA"</formula>
    </cfRule>
  </conditionalFormatting>
  <conditionalFormatting sqref="AB246:AB250">
    <cfRule type="cellIs" dxfId="194" priority="397" operator="equal">
      <formula>"EN TERMINO"</formula>
    </cfRule>
    <cfRule type="cellIs" dxfId="193" priority="398" operator="equal">
      <formula>"CUMPLIDA"</formula>
    </cfRule>
    <cfRule type="cellIs" dxfId="192" priority="399" operator="equal">
      <formula>"VENCIDA"</formula>
    </cfRule>
  </conditionalFormatting>
  <conditionalFormatting sqref="AB251:AB252">
    <cfRule type="cellIs" dxfId="191" priority="394" operator="equal">
      <formula>"EN TERMINO"</formula>
    </cfRule>
    <cfRule type="cellIs" dxfId="190" priority="395" operator="equal">
      <formula>"CUMPLIDA"</formula>
    </cfRule>
    <cfRule type="cellIs" dxfId="189" priority="396" operator="equal">
      <formula>"VENCIDA"</formula>
    </cfRule>
  </conditionalFormatting>
  <conditionalFormatting sqref="AB257:AB259">
    <cfRule type="cellIs" dxfId="188" priority="391" operator="equal">
      <formula>"EN TERMINO"</formula>
    </cfRule>
    <cfRule type="cellIs" dxfId="187" priority="392" operator="equal">
      <formula>"CUMPLIDA"</formula>
    </cfRule>
    <cfRule type="cellIs" dxfId="186" priority="393" operator="equal">
      <formula>"VENCIDA"</formula>
    </cfRule>
  </conditionalFormatting>
  <conditionalFormatting sqref="AB262:AB266">
    <cfRule type="cellIs" dxfId="185" priority="388" operator="equal">
      <formula>"EN TERMINO"</formula>
    </cfRule>
    <cfRule type="cellIs" dxfId="184" priority="389" operator="equal">
      <formula>"CUMPLIDA"</formula>
    </cfRule>
    <cfRule type="cellIs" dxfId="183" priority="390" operator="equal">
      <formula>"VENCIDA"</formula>
    </cfRule>
  </conditionalFormatting>
  <conditionalFormatting sqref="AB267:AB273">
    <cfRule type="cellIs" dxfId="182" priority="385" operator="equal">
      <formula>"EN TERMINO"</formula>
    </cfRule>
    <cfRule type="cellIs" dxfId="181" priority="386" operator="equal">
      <formula>"CUMPLIDA"</formula>
    </cfRule>
    <cfRule type="cellIs" dxfId="180" priority="387" operator="equal">
      <formula>"VENCIDA"</formula>
    </cfRule>
  </conditionalFormatting>
  <conditionalFormatting sqref="AB274:AB277">
    <cfRule type="cellIs" dxfId="179" priority="382" operator="equal">
      <formula>"EN TERMINO"</formula>
    </cfRule>
    <cfRule type="cellIs" dxfId="178" priority="383" operator="equal">
      <formula>"CUMPLIDA"</formula>
    </cfRule>
    <cfRule type="cellIs" dxfId="177" priority="384" operator="equal">
      <formula>"VENCIDA"</formula>
    </cfRule>
  </conditionalFormatting>
  <conditionalFormatting sqref="AB286">
    <cfRule type="cellIs" dxfId="176" priority="379" operator="equal">
      <formula>"EN TERMINO"</formula>
    </cfRule>
    <cfRule type="cellIs" dxfId="175" priority="380" operator="equal">
      <formula>"CUMPLIDA"</formula>
    </cfRule>
    <cfRule type="cellIs" dxfId="174" priority="381" operator="equal">
      <formula>"VENCIDA"</formula>
    </cfRule>
  </conditionalFormatting>
  <conditionalFormatting sqref="AB289">
    <cfRule type="cellIs" dxfId="173" priority="376" operator="equal">
      <formula>"EN TERMINO"</formula>
    </cfRule>
    <cfRule type="cellIs" dxfId="172" priority="377" operator="equal">
      <formula>"CUMPLIDA"</formula>
    </cfRule>
    <cfRule type="cellIs" dxfId="171" priority="378" operator="equal">
      <formula>"VENCIDA"</formula>
    </cfRule>
  </conditionalFormatting>
  <conditionalFormatting sqref="AB292">
    <cfRule type="cellIs" dxfId="170" priority="373" operator="equal">
      <formula>"EN TERMINO"</formula>
    </cfRule>
    <cfRule type="cellIs" dxfId="169" priority="374" operator="equal">
      <formula>"CUMPLIDA"</formula>
    </cfRule>
    <cfRule type="cellIs" dxfId="168" priority="375" operator="equal">
      <formula>"VENCIDA"</formula>
    </cfRule>
  </conditionalFormatting>
  <conditionalFormatting sqref="AB293:AB301">
    <cfRule type="cellIs" dxfId="167" priority="370" operator="equal">
      <formula>"EN TERMINO"</formula>
    </cfRule>
    <cfRule type="cellIs" dxfId="166" priority="371" operator="equal">
      <formula>"CUMPLIDA"</formula>
    </cfRule>
    <cfRule type="cellIs" dxfId="165" priority="372" operator="equal">
      <formula>"VENCIDA"</formula>
    </cfRule>
  </conditionalFormatting>
  <conditionalFormatting sqref="AB302">
    <cfRule type="cellIs" dxfId="164" priority="367" operator="equal">
      <formula>"EN TERMINO"</formula>
    </cfRule>
    <cfRule type="cellIs" dxfId="163" priority="368" operator="equal">
      <formula>"CUMPLIDA"</formula>
    </cfRule>
    <cfRule type="cellIs" dxfId="162" priority="369" operator="equal">
      <formula>"VENCIDA"</formula>
    </cfRule>
  </conditionalFormatting>
  <conditionalFormatting sqref="AB303">
    <cfRule type="cellIs" dxfId="161" priority="364" operator="equal">
      <formula>"EN TERMINO"</formula>
    </cfRule>
    <cfRule type="cellIs" dxfId="160" priority="365" operator="equal">
      <formula>"CUMPLIDA"</formula>
    </cfRule>
    <cfRule type="cellIs" dxfId="159" priority="366" operator="equal">
      <formula>"VENCIDA"</formula>
    </cfRule>
  </conditionalFormatting>
  <conditionalFormatting sqref="AB306:AB309">
    <cfRule type="cellIs" dxfId="158" priority="361" operator="equal">
      <formula>"EN TERMINO"</formula>
    </cfRule>
    <cfRule type="cellIs" dxfId="157" priority="362" operator="equal">
      <formula>"CUMPLIDA"</formula>
    </cfRule>
    <cfRule type="cellIs" dxfId="156" priority="363" operator="equal">
      <formula>"VENCIDA"</formula>
    </cfRule>
  </conditionalFormatting>
  <conditionalFormatting sqref="AB312:AB314">
    <cfRule type="cellIs" dxfId="155" priority="358" operator="equal">
      <formula>"EN TERMINO"</formula>
    </cfRule>
    <cfRule type="cellIs" dxfId="154" priority="359" operator="equal">
      <formula>"CUMPLIDA"</formula>
    </cfRule>
    <cfRule type="cellIs" dxfId="153" priority="360" operator="equal">
      <formula>"VENCIDA"</formula>
    </cfRule>
  </conditionalFormatting>
  <conditionalFormatting sqref="AB316:AB320">
    <cfRule type="cellIs" dxfId="152" priority="355" operator="equal">
      <formula>"EN TERMINO"</formula>
    </cfRule>
    <cfRule type="cellIs" dxfId="151" priority="356" operator="equal">
      <formula>"CUMPLIDA"</formula>
    </cfRule>
    <cfRule type="cellIs" dxfId="150" priority="357" operator="equal">
      <formula>"VENCIDA"</formula>
    </cfRule>
  </conditionalFormatting>
  <conditionalFormatting sqref="AB321">
    <cfRule type="cellIs" dxfId="149" priority="352" operator="equal">
      <formula>"EN TERMINO"</formula>
    </cfRule>
    <cfRule type="cellIs" dxfId="148" priority="353" operator="equal">
      <formula>"CUMPLIDA"</formula>
    </cfRule>
    <cfRule type="cellIs" dxfId="147" priority="354" operator="equal">
      <formula>"VENCIDA"</formula>
    </cfRule>
  </conditionalFormatting>
  <conditionalFormatting sqref="AB324:AB327">
    <cfRule type="cellIs" dxfId="146" priority="349" operator="equal">
      <formula>"EN TERMINO"</formula>
    </cfRule>
    <cfRule type="cellIs" dxfId="145" priority="350" operator="equal">
      <formula>"CUMPLIDA"</formula>
    </cfRule>
    <cfRule type="cellIs" dxfId="144" priority="351" operator="equal">
      <formula>"VENCIDA"</formula>
    </cfRule>
  </conditionalFormatting>
  <conditionalFormatting sqref="AB328:AB334">
    <cfRule type="cellIs" dxfId="143" priority="346" operator="equal">
      <formula>"EN TERMINO"</formula>
    </cfRule>
    <cfRule type="cellIs" dxfId="142" priority="347" operator="equal">
      <formula>"CUMPLIDA"</formula>
    </cfRule>
    <cfRule type="cellIs" dxfId="141" priority="348" operator="equal">
      <formula>"VENCIDA"</formula>
    </cfRule>
  </conditionalFormatting>
  <conditionalFormatting sqref="AB335:AB336">
    <cfRule type="cellIs" dxfId="140" priority="343" operator="equal">
      <formula>"EN TERMINO"</formula>
    </cfRule>
    <cfRule type="cellIs" dxfId="139" priority="344" operator="equal">
      <formula>"CUMPLIDA"</formula>
    </cfRule>
    <cfRule type="cellIs" dxfId="138" priority="345" operator="equal">
      <formula>"VENCIDA"</formula>
    </cfRule>
  </conditionalFormatting>
  <conditionalFormatting sqref="AB338:AB345">
    <cfRule type="cellIs" dxfId="137" priority="340" operator="equal">
      <formula>"EN TERMINO"</formula>
    </cfRule>
    <cfRule type="cellIs" dxfId="136" priority="341" operator="equal">
      <formula>"CUMPLIDA"</formula>
    </cfRule>
    <cfRule type="cellIs" dxfId="135" priority="342" operator="equal">
      <formula>"VENCIDA"</formula>
    </cfRule>
  </conditionalFormatting>
  <conditionalFormatting sqref="AB350">
    <cfRule type="cellIs" dxfId="134" priority="337" operator="equal">
      <formula>"EN TERMINO"</formula>
    </cfRule>
    <cfRule type="cellIs" dxfId="133" priority="338" operator="equal">
      <formula>"CUMPLIDA"</formula>
    </cfRule>
    <cfRule type="cellIs" dxfId="132" priority="339" operator="equal">
      <formula>"VENCIDA"</formula>
    </cfRule>
  </conditionalFormatting>
  <conditionalFormatting sqref="AB351">
    <cfRule type="cellIs" dxfId="131" priority="334" operator="equal">
      <formula>"EN TERMINO"</formula>
    </cfRule>
    <cfRule type="cellIs" dxfId="130" priority="335" operator="equal">
      <formula>"CUMPLIDA"</formula>
    </cfRule>
    <cfRule type="cellIs" dxfId="129" priority="336" operator="equal">
      <formula>"VENCIDA"</formula>
    </cfRule>
  </conditionalFormatting>
  <conditionalFormatting sqref="AB354">
    <cfRule type="cellIs" dxfId="128" priority="331" operator="equal">
      <formula>"EN TERMINO"</formula>
    </cfRule>
    <cfRule type="cellIs" dxfId="127" priority="332" operator="equal">
      <formula>"CUMPLIDA"</formula>
    </cfRule>
    <cfRule type="cellIs" dxfId="126" priority="333" operator="equal">
      <formula>"VENCIDA"</formula>
    </cfRule>
  </conditionalFormatting>
  <conditionalFormatting sqref="AB380:AB384">
    <cfRule type="cellIs" dxfId="125" priority="328" operator="equal">
      <formula>"EN TERMINO"</formula>
    </cfRule>
    <cfRule type="cellIs" dxfId="124" priority="329" operator="equal">
      <formula>"CUMPLIDA"</formula>
    </cfRule>
    <cfRule type="cellIs" dxfId="123" priority="330" operator="equal">
      <formula>"VENCIDA"</formula>
    </cfRule>
  </conditionalFormatting>
  <conditionalFormatting sqref="AB385:AB388">
    <cfRule type="cellIs" dxfId="122" priority="325" operator="equal">
      <formula>"EN TERMINO"</formula>
    </cfRule>
    <cfRule type="cellIs" dxfId="121" priority="326" operator="equal">
      <formula>"CUMPLIDA"</formula>
    </cfRule>
    <cfRule type="cellIs" dxfId="120" priority="327" operator="equal">
      <formula>"VENCIDA"</formula>
    </cfRule>
  </conditionalFormatting>
  <conditionalFormatting sqref="AB390:AB393">
    <cfRule type="cellIs" dxfId="119" priority="322" operator="equal">
      <formula>"EN TERMINO"</formula>
    </cfRule>
    <cfRule type="cellIs" dxfId="118" priority="323" operator="equal">
      <formula>"CUMPLIDA"</formula>
    </cfRule>
    <cfRule type="cellIs" dxfId="117" priority="324" operator="equal">
      <formula>"VENCIDA"</formula>
    </cfRule>
  </conditionalFormatting>
  <conditionalFormatting sqref="AB106">
    <cfRule type="cellIs" dxfId="116" priority="319" operator="equal">
      <formula>"EN TERMINO"</formula>
    </cfRule>
    <cfRule type="cellIs" dxfId="115" priority="320" operator="equal">
      <formula>"CUMPLIDA"</formula>
    </cfRule>
    <cfRule type="cellIs" dxfId="114" priority="321" operator="equal">
      <formula>"VENCIDA"</formula>
    </cfRule>
  </conditionalFormatting>
  <conditionalFormatting sqref="AB117">
    <cfRule type="cellIs" dxfId="113" priority="316" operator="equal">
      <formula>"EN TERMINO"</formula>
    </cfRule>
    <cfRule type="cellIs" dxfId="112" priority="317" operator="equal">
      <formula>"CUMPLIDA"</formula>
    </cfRule>
    <cfRule type="cellIs" dxfId="111" priority="318" operator="equal">
      <formula>"VENCIDA"</formula>
    </cfRule>
  </conditionalFormatting>
  <conditionalFormatting sqref="AB123">
    <cfRule type="cellIs" dxfId="110" priority="313" operator="equal">
      <formula>"EN TERMINO"</formula>
    </cfRule>
    <cfRule type="cellIs" dxfId="109" priority="314" operator="equal">
      <formula>"CUMPLIDA"</formula>
    </cfRule>
    <cfRule type="cellIs" dxfId="108" priority="315" operator="equal">
      <formula>"VENCIDA"</formula>
    </cfRule>
  </conditionalFormatting>
  <conditionalFormatting sqref="AB137">
    <cfRule type="cellIs" dxfId="107" priority="310" operator="equal">
      <formula>"EN TERMINO"</formula>
    </cfRule>
    <cfRule type="cellIs" dxfId="106" priority="311" operator="equal">
      <formula>"CUMPLIDA"</formula>
    </cfRule>
    <cfRule type="cellIs" dxfId="105" priority="312" operator="equal">
      <formula>"VENCIDA"</formula>
    </cfRule>
  </conditionalFormatting>
  <conditionalFormatting sqref="AB152">
    <cfRule type="cellIs" dxfId="104" priority="307" operator="equal">
      <formula>"EN TERMINO"</formula>
    </cfRule>
    <cfRule type="cellIs" dxfId="103" priority="308" operator="equal">
      <formula>"CUMPLIDA"</formula>
    </cfRule>
    <cfRule type="cellIs" dxfId="102" priority="309" operator="equal">
      <formula>"VENCIDA"</formula>
    </cfRule>
  </conditionalFormatting>
  <conditionalFormatting sqref="AB162">
    <cfRule type="cellIs" dxfId="101" priority="304" operator="equal">
      <formula>"EN TERMINO"</formula>
    </cfRule>
    <cfRule type="cellIs" dxfId="100" priority="305" operator="equal">
      <formula>"CUMPLIDA"</formula>
    </cfRule>
    <cfRule type="cellIs" dxfId="99" priority="306" operator="equal">
      <formula>"VENCIDA"</formula>
    </cfRule>
  </conditionalFormatting>
  <conditionalFormatting sqref="AB207">
    <cfRule type="cellIs" dxfId="98" priority="301" operator="equal">
      <formula>"EN TERMINO"</formula>
    </cfRule>
    <cfRule type="cellIs" dxfId="97" priority="302" operator="equal">
      <formula>"CUMPLIDA"</formula>
    </cfRule>
    <cfRule type="cellIs" dxfId="96" priority="303" operator="equal">
      <formula>"VENCIDA"</formula>
    </cfRule>
  </conditionalFormatting>
  <conditionalFormatting sqref="AB227">
    <cfRule type="cellIs" dxfId="95" priority="298" operator="equal">
      <formula>"EN TERMINO"</formula>
    </cfRule>
    <cfRule type="cellIs" dxfId="94" priority="299" operator="equal">
      <formula>"CUMPLIDA"</formula>
    </cfRule>
    <cfRule type="cellIs" dxfId="93" priority="300" operator="equal">
      <formula>"VENCIDA"</formula>
    </cfRule>
  </conditionalFormatting>
  <conditionalFormatting sqref="AB233">
    <cfRule type="cellIs" dxfId="92" priority="295" operator="equal">
      <formula>"EN TERMINO"</formula>
    </cfRule>
    <cfRule type="cellIs" dxfId="91" priority="296" operator="equal">
      <formula>"CUMPLIDA"</formula>
    </cfRule>
    <cfRule type="cellIs" dxfId="90" priority="297" operator="equal">
      <formula>"VENCIDA"</formula>
    </cfRule>
  </conditionalFormatting>
  <conditionalFormatting sqref="AB239">
    <cfRule type="cellIs" dxfId="89" priority="292" operator="equal">
      <formula>"EN TERMINO"</formula>
    </cfRule>
    <cfRule type="cellIs" dxfId="88" priority="293" operator="equal">
      <formula>"CUMPLIDA"</formula>
    </cfRule>
    <cfRule type="cellIs" dxfId="87" priority="294" operator="equal">
      <formula>"VENCIDA"</formula>
    </cfRule>
  </conditionalFormatting>
  <conditionalFormatting sqref="AB253 AB255">
    <cfRule type="cellIs" dxfId="86" priority="289" operator="equal">
      <formula>"EN TERMINO"</formula>
    </cfRule>
    <cfRule type="cellIs" dxfId="85" priority="290" operator="equal">
      <formula>"CUMPLIDA"</formula>
    </cfRule>
    <cfRule type="cellIs" dxfId="84" priority="291" operator="equal">
      <formula>"VENCIDA"</formula>
    </cfRule>
  </conditionalFormatting>
  <conditionalFormatting sqref="AB260">
    <cfRule type="cellIs" dxfId="83" priority="286" operator="equal">
      <formula>"EN TERMINO"</formula>
    </cfRule>
    <cfRule type="cellIs" dxfId="82" priority="287" operator="equal">
      <formula>"CUMPLIDA"</formula>
    </cfRule>
    <cfRule type="cellIs" dxfId="81" priority="288" operator="equal">
      <formula>"VENCIDA"</formula>
    </cfRule>
  </conditionalFormatting>
  <conditionalFormatting sqref="AB278">
    <cfRule type="cellIs" dxfId="80" priority="283" operator="equal">
      <formula>"EN TERMINO"</formula>
    </cfRule>
    <cfRule type="cellIs" dxfId="79" priority="284" operator="equal">
      <formula>"CUMPLIDA"</formula>
    </cfRule>
    <cfRule type="cellIs" dxfId="78" priority="285" operator="equal">
      <formula>"VENCIDA"</formula>
    </cfRule>
  </conditionalFormatting>
  <conditionalFormatting sqref="AB287">
    <cfRule type="cellIs" dxfId="77" priority="280" operator="equal">
      <formula>"EN TERMINO"</formula>
    </cfRule>
    <cfRule type="cellIs" dxfId="76" priority="281" operator="equal">
      <formula>"CUMPLIDA"</formula>
    </cfRule>
    <cfRule type="cellIs" dxfId="75" priority="282" operator="equal">
      <formula>"VENCIDA"</formula>
    </cfRule>
  </conditionalFormatting>
  <conditionalFormatting sqref="AB290">
    <cfRule type="cellIs" dxfId="74" priority="277" operator="equal">
      <formula>"EN TERMINO"</formula>
    </cfRule>
    <cfRule type="cellIs" dxfId="73" priority="278" operator="equal">
      <formula>"CUMPLIDA"</formula>
    </cfRule>
    <cfRule type="cellIs" dxfId="72" priority="279" operator="equal">
      <formula>"VENCIDA"</formula>
    </cfRule>
  </conditionalFormatting>
  <conditionalFormatting sqref="AB304">
    <cfRule type="cellIs" dxfId="71" priority="274" operator="equal">
      <formula>"EN TERMINO"</formula>
    </cfRule>
    <cfRule type="cellIs" dxfId="70" priority="275" operator="equal">
      <formula>"CUMPLIDA"</formula>
    </cfRule>
    <cfRule type="cellIs" dxfId="69" priority="276" operator="equal">
      <formula>"VENCIDA"</formula>
    </cfRule>
  </conditionalFormatting>
  <conditionalFormatting sqref="AB310">
    <cfRule type="cellIs" dxfId="68" priority="271" operator="equal">
      <formula>"EN TERMINO"</formula>
    </cfRule>
    <cfRule type="cellIs" dxfId="67" priority="272" operator="equal">
      <formula>"CUMPLIDA"</formula>
    </cfRule>
    <cfRule type="cellIs" dxfId="66" priority="273" operator="equal">
      <formula>"VENCIDA"</formula>
    </cfRule>
  </conditionalFormatting>
  <conditionalFormatting sqref="AB322">
    <cfRule type="cellIs" dxfId="65" priority="268" operator="equal">
      <formula>"EN TERMINO"</formula>
    </cfRule>
    <cfRule type="cellIs" dxfId="64" priority="269" operator="equal">
      <formula>"CUMPLIDA"</formula>
    </cfRule>
    <cfRule type="cellIs" dxfId="63" priority="270" operator="equal">
      <formula>"VENCIDA"</formula>
    </cfRule>
  </conditionalFormatting>
  <conditionalFormatting sqref="AB346">
    <cfRule type="cellIs" dxfId="62" priority="265" operator="equal">
      <formula>"EN TERMINO"</formula>
    </cfRule>
    <cfRule type="cellIs" dxfId="61" priority="266" operator="equal">
      <formula>"CUMPLIDA"</formula>
    </cfRule>
    <cfRule type="cellIs" dxfId="60" priority="267" operator="equal">
      <formula>"VENCIDA"</formula>
    </cfRule>
  </conditionalFormatting>
  <conditionalFormatting sqref="AB348">
    <cfRule type="cellIs" dxfId="59" priority="262" operator="equal">
      <formula>"EN TERMINO"</formula>
    </cfRule>
    <cfRule type="cellIs" dxfId="58" priority="263" operator="equal">
      <formula>"CUMPLIDA"</formula>
    </cfRule>
    <cfRule type="cellIs" dxfId="57" priority="264" operator="equal">
      <formula>"VENCIDA"</formula>
    </cfRule>
  </conditionalFormatting>
  <conditionalFormatting sqref="AB352">
    <cfRule type="cellIs" dxfId="56" priority="259" operator="equal">
      <formula>"EN TERMINO"</formula>
    </cfRule>
    <cfRule type="cellIs" dxfId="55" priority="260" operator="equal">
      <formula>"CUMPLIDA"</formula>
    </cfRule>
    <cfRule type="cellIs" dxfId="54" priority="261" operator="equal">
      <formula>"VENCIDA"</formula>
    </cfRule>
  </conditionalFormatting>
  <conditionalFormatting sqref="AB355 AB357 AB359 AB361">
    <cfRule type="cellIs" dxfId="53" priority="256" operator="equal">
      <formula>"EN TERMINO"</formula>
    </cfRule>
    <cfRule type="cellIs" dxfId="52" priority="257" operator="equal">
      <formula>"CUMPLIDA"</formula>
    </cfRule>
    <cfRule type="cellIs" dxfId="51" priority="258" operator="equal">
      <formula>"VENCIDA"</formula>
    </cfRule>
  </conditionalFormatting>
  <conditionalFormatting sqref="AB363 AB365 AB367 AB369 AB371 AB373">
    <cfRule type="cellIs" dxfId="50" priority="253" operator="equal">
      <formula>"EN TERMINO"</formula>
    </cfRule>
    <cfRule type="cellIs" dxfId="49" priority="254" operator="equal">
      <formula>"CUMPLIDA"</formula>
    </cfRule>
    <cfRule type="cellIs" dxfId="48" priority="255" operator="equal">
      <formula>"VENCIDA"</formula>
    </cfRule>
  </conditionalFormatting>
  <conditionalFormatting sqref="AB375 AB377">
    <cfRule type="cellIs" dxfId="47" priority="250" operator="equal">
      <formula>"EN TERMINO"</formula>
    </cfRule>
    <cfRule type="cellIs" dxfId="46" priority="251" operator="equal">
      <formula>"CUMPLIDA"</formula>
    </cfRule>
    <cfRule type="cellIs" dxfId="45" priority="252" operator="equal">
      <formula>"VENCIDA"</formula>
    </cfRule>
  </conditionalFormatting>
  <conditionalFormatting sqref="AB95">
    <cfRule type="cellIs" dxfId="44" priority="247" operator="equal">
      <formula>"EN TERMINO"</formula>
    </cfRule>
    <cfRule type="cellIs" dxfId="43" priority="248" operator="equal">
      <formula>"CUMPLIDA"</formula>
    </cfRule>
    <cfRule type="cellIs" dxfId="42" priority="249" operator="equal">
      <formula>"VENCIDA"</formula>
    </cfRule>
  </conditionalFormatting>
  <conditionalFormatting sqref="AB100">
    <cfRule type="cellIs" dxfId="41" priority="244" operator="equal">
      <formula>"EN TERMINO"</formula>
    </cfRule>
    <cfRule type="cellIs" dxfId="40" priority="245" operator="equal">
      <formula>"CUMPLIDA"</formula>
    </cfRule>
    <cfRule type="cellIs" dxfId="39" priority="246" operator="equal">
      <formula>"VENCIDA"</formula>
    </cfRule>
  </conditionalFormatting>
  <conditionalFormatting sqref="AB165">
    <cfRule type="cellIs" dxfId="38" priority="241" operator="equal">
      <formula>"EN TERMINO"</formula>
    </cfRule>
    <cfRule type="cellIs" dxfId="37" priority="242" operator="equal">
      <formula>"CUMPLIDA"</formula>
    </cfRule>
    <cfRule type="cellIs" dxfId="36" priority="243" operator="equal">
      <formula>"VENCIDA"</formula>
    </cfRule>
  </conditionalFormatting>
  <conditionalFormatting sqref="AB235">
    <cfRule type="cellIs" dxfId="35" priority="238" operator="equal">
      <formula>"EN TERMINO"</formula>
    </cfRule>
    <cfRule type="cellIs" dxfId="34" priority="239" operator="equal">
      <formula>"CUMPLIDA"</formula>
    </cfRule>
    <cfRule type="cellIs" dxfId="33" priority="240" operator="equal">
      <formula>"VENCIDA"</formula>
    </cfRule>
  </conditionalFormatting>
  <conditionalFormatting sqref="AB280 AB283">
    <cfRule type="cellIs" dxfId="32" priority="235" operator="equal">
      <formula>"EN TERMINO"</formula>
    </cfRule>
    <cfRule type="cellIs" dxfId="31" priority="236" operator="equal">
      <formula>"CUMPLIDA"</formula>
    </cfRule>
    <cfRule type="cellIs" dxfId="30" priority="237" operator="equal">
      <formula>"VENCIDA"</formula>
    </cfRule>
  </conditionalFormatting>
  <conditionalFormatting sqref="AB119">
    <cfRule type="cellIs" dxfId="29" priority="232" operator="equal">
      <formula>"EN TERMINO"</formula>
    </cfRule>
    <cfRule type="cellIs" dxfId="28" priority="233" operator="equal">
      <formula>"CUMPLIDA"</formula>
    </cfRule>
    <cfRule type="cellIs" dxfId="27" priority="234" operator="equal">
      <formula>"VENCIDA"</formula>
    </cfRule>
  </conditionalFormatting>
  <conditionalFormatting sqref="AB212">
    <cfRule type="cellIs" dxfId="26" priority="229" operator="equal">
      <formula>"EN TERMINO"</formula>
    </cfRule>
    <cfRule type="cellIs" dxfId="25" priority="230" operator="equal">
      <formula>"CUMPLIDA"</formula>
    </cfRule>
    <cfRule type="cellIs" dxfId="24" priority="231" operator="equal">
      <formula>"VENCIDA"</formula>
    </cfRule>
  </conditionalFormatting>
  <conditionalFormatting sqref="AB229">
    <cfRule type="cellIs" dxfId="23" priority="226" operator="equal">
      <formula>"EN TERMINO"</formula>
    </cfRule>
    <cfRule type="cellIs" dxfId="22" priority="227" operator="equal">
      <formula>"CUMPLIDA"</formula>
    </cfRule>
    <cfRule type="cellIs" dxfId="21" priority="228" operator="equal">
      <formula>"VENCIDA"</formula>
    </cfRule>
  </conditionalFormatting>
  <conditionalFormatting sqref="AB186">
    <cfRule type="cellIs" dxfId="20" priority="223" operator="equal">
      <formula>"EN TERMINO"</formula>
    </cfRule>
    <cfRule type="cellIs" dxfId="19" priority="224" operator="equal">
      <formula>"CUMPLIDA"</formula>
    </cfRule>
    <cfRule type="cellIs" dxfId="18" priority="225" operator="equal">
      <formula>"VENCIDA"</formula>
    </cfRule>
  </conditionalFormatting>
  <conditionalFormatting sqref="AB196">
    <cfRule type="cellIs" dxfId="17" priority="220" operator="equal">
      <formula>"EN TERMINO"</formula>
    </cfRule>
    <cfRule type="cellIs" dxfId="16" priority="221" operator="equal">
      <formula>"CUMPLIDA"</formula>
    </cfRule>
    <cfRule type="cellIs" dxfId="15" priority="222" operator="equal">
      <formula>"VENCIDA"</formula>
    </cfRule>
  </conditionalFormatting>
  <conditionalFormatting sqref="Y395">
    <cfRule type="cellIs" dxfId="14" priority="217" operator="equal">
      <formula>"EN TERMINO"</formula>
    </cfRule>
    <cfRule type="cellIs" dxfId="13" priority="218" operator="equal">
      <formula>"CUMPLIDA"</formula>
    </cfRule>
    <cfRule type="cellIs" dxfId="12" priority="219" operator="equal">
      <formula>"VENCIDA"</formula>
    </cfRule>
  </conditionalFormatting>
  <conditionalFormatting sqref="Y396:Y507">
    <cfRule type="cellIs" dxfId="11" priority="214" operator="equal">
      <formula>"EN TERMINO"</formula>
    </cfRule>
    <cfRule type="cellIs" dxfId="10" priority="215" operator="equal">
      <formula>"CUMPLIDA"</formula>
    </cfRule>
    <cfRule type="cellIs" dxfId="9" priority="216" operator="equal">
      <formula>"VENCIDA"</formula>
    </cfRule>
  </conditionalFormatting>
  <conditionalFormatting sqref="AB395">
    <cfRule type="cellIs" dxfId="8" priority="211" operator="equal">
      <formula>"EN TERMINO"</formula>
    </cfRule>
    <cfRule type="cellIs" dxfId="7" priority="212" operator="equal">
      <formula>"CUMPLIDA"</formula>
    </cfRule>
    <cfRule type="cellIs" dxfId="6" priority="213" operator="equal">
      <formula>"VENCIDA"</formula>
    </cfRule>
  </conditionalFormatting>
  <conditionalFormatting sqref="AB396:AB397 AB402:AB407 AB411 AB416 AB418:AB420 AB422 AB427:AB454 AB456 AB459 AB464 AB470:AB474 AB477:AB478 AB484:AB486 AB492 AB496:AB500 AB506">
    <cfRule type="cellIs" dxfId="5" priority="208" operator="equal">
      <formula>"EN TERMINO"</formula>
    </cfRule>
    <cfRule type="cellIs" dxfId="4" priority="209" operator="equal">
      <formula>"CUMPLIDA"</formula>
    </cfRule>
    <cfRule type="cellIs" dxfId="3" priority="210" operator="equal">
      <formula>"VENCIDA"</formula>
    </cfRule>
  </conditionalFormatting>
  <conditionalFormatting sqref="AB414">
    <cfRule type="cellIs" dxfId="2" priority="205" operator="equal">
      <formula>"EN TERMINO"</formula>
    </cfRule>
    <cfRule type="cellIs" dxfId="1" priority="206" operator="equal">
      <formula>"CUMPLIDA"</formula>
    </cfRule>
    <cfRule type="cellIs" dxfId="0" priority="207" operator="equal">
      <formula>"VENCIDA"</formula>
    </cfRule>
  </conditionalFormatting>
  <hyperlinks>
    <hyperlink ref="D314" location="_ftn1" display="_ftn1"/>
  </hyperlinks>
  <printOptions horizontalCentered="1"/>
  <pageMargins left="0.19685039370078741" right="0.19685039370078741" top="0.39370078740157483" bottom="0.39370078740157483" header="0.31496062992125984" footer="0.31496062992125984"/>
  <pageSetup paperSize="14" scale="53"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General</vt:lpstr>
      <vt:lpstr>'Plan General'!Área_de_impresión</vt:lpstr>
      <vt:lpstr>'Plan General'!Títulos_a_imprimir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German Alirio Nuñez Ibata</cp:lastModifiedBy>
  <cp:lastPrinted>2013-08-14T16:05:44Z</cp:lastPrinted>
  <dcterms:created xsi:type="dcterms:W3CDTF">2011-01-20T13:24:31Z</dcterms:created>
  <dcterms:modified xsi:type="dcterms:W3CDTF">2013-08-14T16:05:49Z</dcterms:modified>
</cp:coreProperties>
</file>