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4000" windowHeight="9135"/>
  </bookViews>
  <sheets>
    <sheet name="Plan General" sheetId="1" r:id="rId1"/>
  </sheets>
  <definedNames>
    <definedName name="_xlnm._FilterDatabase" localSheetId="0" hidden="1">'Plan General'!$A$10:$WWH$294</definedName>
    <definedName name="_xlnm.Print_Area" localSheetId="0">'Plan General'!$A$1:$Y$454</definedName>
    <definedName name="_xlnm.Print_Titles" localSheetId="0">'Plan General'!$9:$10</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8" i="1" l="1"/>
  <c r="Q441" i="1" l="1"/>
  <c r="P441" i="1"/>
  <c r="W441" i="1" s="1"/>
  <c r="M441" i="1"/>
  <c r="P440" i="1"/>
  <c r="W440" i="1" s="1"/>
  <c r="M440" i="1"/>
  <c r="Q440" i="1" s="1"/>
  <c r="P439" i="1"/>
  <c r="W439" i="1" s="1"/>
  <c r="M439" i="1"/>
  <c r="Q439" i="1" s="1"/>
  <c r="P438" i="1"/>
  <c r="W438" i="1" s="1"/>
  <c r="M438" i="1"/>
  <c r="Q438" i="1" s="1"/>
  <c r="P437" i="1"/>
  <c r="W437" i="1" s="1"/>
  <c r="M437" i="1"/>
  <c r="Q437" i="1" s="1"/>
  <c r="P436" i="1"/>
  <c r="W436" i="1" s="1"/>
  <c r="M436" i="1"/>
  <c r="Q436" i="1" s="1"/>
  <c r="P435" i="1"/>
  <c r="M435" i="1"/>
  <c r="Q434" i="1"/>
  <c r="P434" i="1"/>
  <c r="W434" i="1" s="1"/>
  <c r="M434" i="1"/>
  <c r="Q433" i="1"/>
  <c r="P433" i="1"/>
  <c r="W433" i="1" s="1"/>
  <c r="M433" i="1"/>
  <c r="P432" i="1"/>
  <c r="W432" i="1" s="1"/>
  <c r="M432" i="1"/>
  <c r="Q432" i="1" s="1"/>
  <c r="P431" i="1"/>
  <c r="W431" i="1" s="1"/>
  <c r="M431" i="1"/>
  <c r="Q431" i="1" s="1"/>
  <c r="P430" i="1"/>
  <c r="W430" i="1" s="1"/>
  <c r="M430" i="1"/>
  <c r="W429" i="1"/>
  <c r="Q429" i="1"/>
  <c r="P429" i="1"/>
  <c r="M429" i="1"/>
  <c r="W428" i="1"/>
  <c r="P428" i="1"/>
  <c r="Q428" i="1" s="1"/>
  <c r="M428" i="1"/>
  <c r="W427" i="1"/>
  <c r="Q427" i="1"/>
  <c r="P427" i="1"/>
  <c r="M427" i="1"/>
  <c r="P426" i="1"/>
  <c r="M426" i="1"/>
  <c r="Q425" i="1"/>
  <c r="P425" i="1"/>
  <c r="W425" i="1" s="1"/>
  <c r="M425" i="1"/>
  <c r="P424" i="1"/>
  <c r="W424" i="1" s="1"/>
  <c r="M424" i="1"/>
  <c r="Q424" i="1" s="1"/>
  <c r="P423" i="1"/>
  <c r="W423" i="1" s="1"/>
  <c r="M423" i="1"/>
  <c r="Q423" i="1" s="1"/>
  <c r="W422" i="1"/>
  <c r="P422" i="1"/>
  <c r="M422" i="1"/>
  <c r="Q422" i="1" s="1"/>
  <c r="P420" i="1"/>
  <c r="M420" i="1"/>
  <c r="P419" i="1"/>
  <c r="W419" i="1" s="1"/>
  <c r="M419" i="1"/>
  <c r="Q419" i="1" s="1"/>
  <c r="W418" i="1"/>
  <c r="Q418" i="1"/>
  <c r="P418" i="1"/>
  <c r="M418" i="1"/>
  <c r="P416" i="1"/>
  <c r="M416" i="1"/>
  <c r="Q415" i="1"/>
  <c r="P415" i="1"/>
  <c r="W415" i="1" s="1"/>
  <c r="M415" i="1"/>
  <c r="P414" i="1"/>
  <c r="W414" i="1" s="1"/>
  <c r="M414" i="1"/>
  <c r="Q414" i="1" s="1"/>
  <c r="P413" i="1"/>
  <c r="W413" i="1" s="1"/>
  <c r="M413" i="1"/>
  <c r="Q413" i="1" s="1"/>
  <c r="W412" i="1"/>
  <c r="P412" i="1"/>
  <c r="M412" i="1"/>
  <c r="Q412" i="1" s="1"/>
  <c r="W411" i="1"/>
  <c r="P411" i="1"/>
  <c r="M411" i="1"/>
  <c r="Q411" i="1" s="1"/>
  <c r="W410" i="1"/>
  <c r="P410" i="1"/>
  <c r="M410" i="1"/>
  <c r="Q410" i="1" s="1"/>
  <c r="P409" i="1"/>
  <c r="M409" i="1"/>
  <c r="P408" i="1"/>
  <c r="W408" i="1" s="1"/>
  <c r="M408" i="1"/>
  <c r="W407" i="1"/>
  <c r="Q407" i="1"/>
  <c r="P407" i="1"/>
  <c r="M407" i="1"/>
  <c r="P406" i="1"/>
  <c r="M406" i="1"/>
  <c r="W405" i="1"/>
  <c r="Q405" i="1"/>
  <c r="P405" i="1"/>
  <c r="M405" i="1"/>
  <c r="P404" i="1"/>
  <c r="W404" i="1" s="1"/>
  <c r="M404" i="1"/>
  <c r="Q404" i="1" s="1"/>
  <c r="P402" i="1"/>
  <c r="W402" i="1" s="1"/>
  <c r="M402" i="1"/>
  <c r="Q402" i="1" s="1"/>
  <c r="W401" i="1"/>
  <c r="P401" i="1"/>
  <c r="M401" i="1"/>
  <c r="Q401" i="1" s="1"/>
  <c r="P399" i="1"/>
  <c r="M399" i="1"/>
  <c r="W398" i="1"/>
  <c r="Q398" i="1"/>
  <c r="P398" i="1"/>
  <c r="M398" i="1"/>
  <c r="W397" i="1"/>
  <c r="P397" i="1"/>
  <c r="Q397" i="1" s="1"/>
  <c r="M397" i="1"/>
  <c r="P396" i="1"/>
  <c r="W396" i="1" s="1"/>
  <c r="M396" i="1"/>
  <c r="Q396" i="1" s="1"/>
  <c r="P395" i="1"/>
  <c r="W395" i="1" s="1"/>
  <c r="M395" i="1"/>
  <c r="P394" i="1"/>
  <c r="W394" i="1" s="1"/>
  <c r="M394" i="1"/>
  <c r="Q394" i="1" s="1"/>
  <c r="P393" i="1"/>
  <c r="M393" i="1"/>
  <c r="Q392" i="1"/>
  <c r="P392" i="1"/>
  <c r="W392" i="1" s="1"/>
  <c r="M392" i="1"/>
  <c r="W391" i="1"/>
  <c r="P391" i="1"/>
  <c r="M391" i="1"/>
  <c r="Q391" i="1" s="1"/>
  <c r="Q390" i="1"/>
  <c r="P390" i="1"/>
  <c r="W390" i="1" s="1"/>
  <c r="M390" i="1"/>
  <c r="W389" i="1"/>
  <c r="P389" i="1"/>
  <c r="Q389" i="1" s="1"/>
  <c r="M389" i="1"/>
  <c r="X388" i="1"/>
  <c r="P388" i="1"/>
  <c r="W388" i="1" s="1"/>
  <c r="M388" i="1"/>
  <c r="Q388" i="1" s="1"/>
  <c r="P387" i="1"/>
  <c r="W387" i="1" s="1"/>
  <c r="M387" i="1"/>
  <c r="P386" i="1"/>
  <c r="W386" i="1" s="1"/>
  <c r="M386" i="1"/>
  <c r="Q386" i="1" s="1"/>
  <c r="P385" i="1"/>
  <c r="M385" i="1"/>
  <c r="Q384" i="1"/>
  <c r="P384" i="1"/>
  <c r="W384" i="1" s="1"/>
  <c r="M384" i="1"/>
  <c r="W383" i="1"/>
  <c r="P383" i="1"/>
  <c r="M383" i="1"/>
  <c r="Q383" i="1" s="1"/>
  <c r="Q382" i="1"/>
  <c r="P382" i="1"/>
  <c r="W382" i="1" s="1"/>
  <c r="M382" i="1"/>
  <c r="W381" i="1"/>
  <c r="P381" i="1"/>
  <c r="Q381" i="1" s="1"/>
  <c r="M381" i="1"/>
  <c r="P380" i="1"/>
  <c r="W380" i="1" s="1"/>
  <c r="M380" i="1"/>
  <c r="Q380" i="1" s="1"/>
  <c r="P379" i="1"/>
  <c r="W379" i="1" s="1"/>
  <c r="M379" i="1"/>
  <c r="Q379" i="1" s="1"/>
  <c r="P378" i="1"/>
  <c r="W378" i="1" s="1"/>
  <c r="M378" i="1"/>
  <c r="Q378" i="1" s="1"/>
  <c r="P377" i="1"/>
  <c r="W377" i="1" s="1"/>
  <c r="M377" i="1"/>
  <c r="W376" i="1"/>
  <c r="Q376" i="1"/>
  <c r="P376" i="1"/>
  <c r="M376" i="1"/>
  <c r="Q375" i="1"/>
  <c r="P375" i="1"/>
  <c r="W375" i="1" s="1"/>
  <c r="M375" i="1"/>
  <c r="P374" i="1"/>
  <c r="W374" i="1" s="1"/>
  <c r="M374" i="1"/>
  <c r="Q374" i="1" s="1"/>
  <c r="P373" i="1"/>
  <c r="W373" i="1" s="1"/>
  <c r="M373" i="1"/>
  <c r="Q373" i="1" s="1"/>
  <c r="P372" i="1"/>
  <c r="W372" i="1" s="1"/>
  <c r="M372" i="1"/>
  <c r="W371" i="1"/>
  <c r="Q371" i="1"/>
  <c r="P371" i="1"/>
  <c r="M371" i="1"/>
  <c r="P370" i="1"/>
  <c r="M370" i="1"/>
  <c r="P369" i="1"/>
  <c r="W369" i="1" s="1"/>
  <c r="M369" i="1"/>
  <c r="Q369" i="1" s="1"/>
  <c r="W368" i="1"/>
  <c r="P368" i="1"/>
  <c r="M368" i="1"/>
  <c r="Q368" i="1" s="1"/>
  <c r="P367" i="1"/>
  <c r="W367" i="1" s="1"/>
  <c r="M367" i="1"/>
  <c r="W366" i="1"/>
  <c r="Q366" i="1"/>
  <c r="P366" i="1"/>
  <c r="M366" i="1"/>
  <c r="Q365" i="1"/>
  <c r="P365" i="1"/>
  <c r="W365" i="1" s="1"/>
  <c r="M365" i="1"/>
  <c r="P364" i="1"/>
  <c r="W364" i="1" s="1"/>
  <c r="M364" i="1"/>
  <c r="W363" i="1"/>
  <c r="P363" i="1"/>
  <c r="M363" i="1"/>
  <c r="Q363" i="1" s="1"/>
  <c r="P362" i="1"/>
  <c r="W362" i="1" s="1"/>
  <c r="M362" i="1"/>
  <c r="Q361" i="1"/>
  <c r="P361" i="1"/>
  <c r="W361" i="1" s="1"/>
  <c r="M361" i="1"/>
  <c r="W360" i="1"/>
  <c r="P360" i="1"/>
  <c r="M360" i="1"/>
  <c r="Q360" i="1" s="1"/>
  <c r="P359" i="1"/>
  <c r="W359" i="1" s="1"/>
  <c r="M359" i="1"/>
  <c r="Q359" i="1" s="1"/>
  <c r="W358" i="1"/>
  <c r="Q358" i="1"/>
  <c r="P358" i="1"/>
  <c r="M358" i="1"/>
  <c r="P357" i="1"/>
  <c r="W357" i="1" s="1"/>
  <c r="M357" i="1"/>
  <c r="Q357" i="1" s="1"/>
  <c r="P356" i="1"/>
  <c r="W356" i="1" s="1"/>
  <c r="M356" i="1"/>
  <c r="W355" i="1"/>
  <c r="Q355" i="1"/>
  <c r="P355" i="1"/>
  <c r="M355" i="1"/>
  <c r="P354" i="1"/>
  <c r="W354" i="1" s="1"/>
  <c r="M354" i="1"/>
  <c r="Q354" i="1" s="1"/>
  <c r="Q353" i="1"/>
  <c r="P353" i="1"/>
  <c r="W353" i="1" s="1"/>
  <c r="M353" i="1"/>
  <c r="P352" i="1"/>
  <c r="W352" i="1" s="1"/>
  <c r="M352" i="1"/>
  <c r="P351" i="1"/>
  <c r="W351" i="1" s="1"/>
  <c r="M351" i="1"/>
  <c r="Q351" i="1" s="1"/>
  <c r="P350" i="1"/>
  <c r="W350" i="1" s="1"/>
  <c r="M350" i="1"/>
  <c r="P349" i="1"/>
  <c r="W349" i="1" s="1"/>
  <c r="M349" i="1"/>
  <c r="Q349" i="1" s="1"/>
  <c r="Q348" i="1"/>
  <c r="P348" i="1"/>
  <c r="W348" i="1" s="1"/>
  <c r="M348" i="1"/>
  <c r="P347" i="1"/>
  <c r="W347" i="1" s="1"/>
  <c r="M347" i="1"/>
  <c r="P346" i="1"/>
  <c r="W346" i="1" s="1"/>
  <c r="M346" i="1"/>
  <c r="Q346" i="1" s="1"/>
  <c r="P345" i="1"/>
  <c r="W345" i="1" s="1"/>
  <c r="M345" i="1"/>
  <c r="Q345" i="1" s="1"/>
  <c r="Q344" i="1"/>
  <c r="P344" i="1"/>
  <c r="W344" i="1" s="1"/>
  <c r="M344" i="1"/>
  <c r="Q343" i="1"/>
  <c r="P343" i="1"/>
  <c r="W343" i="1" s="1"/>
  <c r="M343" i="1"/>
  <c r="P342" i="1"/>
  <c r="W342" i="1" s="1"/>
  <c r="M342" i="1"/>
  <c r="P341" i="1"/>
  <c r="W341" i="1" s="1"/>
  <c r="M341" i="1"/>
  <c r="Q341" i="1" s="1"/>
  <c r="P340" i="1"/>
  <c r="W340" i="1" s="1"/>
  <c r="M340" i="1"/>
  <c r="Q340" i="1" s="1"/>
  <c r="P339" i="1"/>
  <c r="W339" i="1" s="1"/>
  <c r="M339" i="1"/>
  <c r="P338" i="1"/>
  <c r="W338" i="1" s="1"/>
  <c r="M338" i="1"/>
  <c r="Q338" i="1" s="1"/>
  <c r="P337" i="1"/>
  <c r="W337" i="1" s="1"/>
  <c r="M337" i="1"/>
  <c r="Q337" i="1" s="1"/>
  <c r="Q336" i="1"/>
  <c r="P336" i="1"/>
  <c r="W336" i="1" s="1"/>
  <c r="M336" i="1"/>
  <c r="Q335" i="1"/>
  <c r="P335" i="1"/>
  <c r="W335" i="1" s="1"/>
  <c r="M335" i="1"/>
  <c r="Q334" i="1"/>
  <c r="P334" i="1"/>
  <c r="W334" i="1" s="1"/>
  <c r="M334" i="1"/>
  <c r="P333" i="1"/>
  <c r="W333" i="1" s="1"/>
  <c r="M333" i="1"/>
  <c r="P332" i="1"/>
  <c r="W332" i="1" s="1"/>
  <c r="M332" i="1"/>
  <c r="P331" i="1"/>
  <c r="W331" i="1" s="1"/>
  <c r="M331" i="1"/>
  <c r="Q331" i="1" s="1"/>
  <c r="P330" i="1"/>
  <c r="W330" i="1" s="1"/>
  <c r="M330" i="1"/>
  <c r="Q330" i="1" s="1"/>
  <c r="P329" i="1"/>
  <c r="W329" i="1" s="1"/>
  <c r="M329" i="1"/>
  <c r="W328" i="1"/>
  <c r="P328" i="1"/>
  <c r="M328" i="1"/>
  <c r="Q328" i="1" s="1"/>
  <c r="Q327" i="1"/>
  <c r="P327" i="1"/>
  <c r="W327" i="1" s="1"/>
  <c r="M327" i="1"/>
  <c r="Q326" i="1"/>
  <c r="P326" i="1"/>
  <c r="W326" i="1" s="1"/>
  <c r="M326" i="1"/>
  <c r="Q325" i="1"/>
  <c r="P325" i="1"/>
  <c r="W325" i="1" s="1"/>
  <c r="M325" i="1"/>
  <c r="P324" i="1"/>
  <c r="W324" i="1" s="1"/>
  <c r="M324" i="1"/>
  <c r="P323" i="1"/>
  <c r="W323" i="1" s="1"/>
  <c r="M323" i="1"/>
  <c r="P322" i="1"/>
  <c r="W322" i="1" s="1"/>
  <c r="M322" i="1"/>
  <c r="P321" i="1"/>
  <c r="W321" i="1" s="1"/>
  <c r="M321" i="1"/>
  <c r="P320" i="1"/>
  <c r="W320" i="1" s="1"/>
  <c r="M320" i="1"/>
  <c r="P319" i="1"/>
  <c r="W319" i="1" s="1"/>
  <c r="M319" i="1"/>
  <c r="Q319" i="1" s="1"/>
  <c r="P318" i="1"/>
  <c r="W318" i="1" s="1"/>
  <c r="M318" i="1"/>
  <c r="Q318" i="1" s="1"/>
  <c r="P317" i="1"/>
  <c r="W317" i="1" s="1"/>
  <c r="M317" i="1"/>
  <c r="Q317" i="1" s="1"/>
  <c r="Q316" i="1"/>
  <c r="P316" i="1"/>
  <c r="W316" i="1" s="1"/>
  <c r="M316" i="1"/>
  <c r="P315" i="1"/>
  <c r="W315" i="1" s="1"/>
  <c r="M315" i="1"/>
  <c r="Q315" i="1" s="1"/>
  <c r="P314" i="1"/>
  <c r="W314" i="1" s="1"/>
  <c r="M314" i="1"/>
  <c r="Q314" i="1" s="1"/>
  <c r="P313" i="1"/>
  <c r="W313" i="1" s="1"/>
  <c r="M313" i="1"/>
  <c r="P311" i="1"/>
  <c r="W311" i="1" s="1"/>
  <c r="M311" i="1"/>
  <c r="Q311" i="1" s="1"/>
  <c r="P310" i="1"/>
  <c r="W310" i="1" s="1"/>
  <c r="M310" i="1"/>
  <c r="Q310" i="1" s="1"/>
  <c r="P309" i="1"/>
  <c r="M309" i="1"/>
  <c r="P308" i="1"/>
  <c r="W308" i="1" s="1"/>
  <c r="M308" i="1"/>
  <c r="Q308" i="1" s="1"/>
  <c r="P307" i="1"/>
  <c r="W307" i="1" s="1"/>
  <c r="M307" i="1"/>
  <c r="Q307" i="1" s="1"/>
  <c r="P306" i="1"/>
  <c r="W306" i="1" s="1"/>
  <c r="M306" i="1"/>
  <c r="P305" i="1"/>
  <c r="W305" i="1" s="1"/>
  <c r="M305" i="1"/>
  <c r="Q305" i="1" s="1"/>
  <c r="P304" i="1"/>
  <c r="W304" i="1" s="1"/>
  <c r="M304" i="1"/>
  <c r="Q304" i="1" s="1"/>
  <c r="Q303" i="1"/>
  <c r="P303" i="1"/>
  <c r="W303" i="1" s="1"/>
  <c r="M303" i="1"/>
  <c r="W302" i="1"/>
  <c r="P302" i="1"/>
  <c r="Q302" i="1" s="1"/>
  <c r="M302" i="1"/>
  <c r="P301" i="1"/>
  <c r="W301" i="1" s="1"/>
  <c r="M301" i="1"/>
  <c r="Q301" i="1" s="1"/>
  <c r="Q300" i="1"/>
  <c r="P300" i="1"/>
  <c r="W300" i="1" s="1"/>
  <c r="M300" i="1"/>
  <c r="W299" i="1"/>
  <c r="P299" i="1"/>
  <c r="M299" i="1"/>
  <c r="Q299" i="1" s="1"/>
  <c r="P298" i="1"/>
  <c r="W298" i="1" s="1"/>
  <c r="M298" i="1"/>
  <c r="Q298" i="1" s="1"/>
  <c r="P297" i="1"/>
  <c r="W297" i="1" s="1"/>
  <c r="M297" i="1"/>
  <c r="P296" i="1"/>
  <c r="W296" i="1" s="1"/>
  <c r="M296" i="1"/>
  <c r="Q296" i="1" s="1"/>
  <c r="P294" i="1"/>
  <c r="W294" i="1" s="1"/>
  <c r="M294" i="1"/>
  <c r="Q294" i="1" s="1"/>
  <c r="P293" i="1"/>
  <c r="W293" i="1" s="1"/>
  <c r="M293" i="1"/>
  <c r="W292" i="1"/>
  <c r="Q292" i="1"/>
  <c r="M292" i="1"/>
  <c r="P290" i="1"/>
  <c r="Q290" i="1" s="1"/>
  <c r="M290" i="1"/>
  <c r="Q289" i="1"/>
  <c r="P289" i="1"/>
  <c r="W289" i="1" s="1"/>
  <c r="M289" i="1"/>
  <c r="P288" i="1"/>
  <c r="W288" i="1" s="1"/>
  <c r="M288" i="1"/>
  <c r="Q288" i="1" s="1"/>
  <c r="P287" i="1"/>
  <c r="W287" i="1" s="1"/>
  <c r="M287" i="1"/>
  <c r="Q287" i="1" s="1"/>
  <c r="Q286" i="1"/>
  <c r="P286" i="1"/>
  <c r="W286" i="1" s="1"/>
  <c r="M286" i="1"/>
  <c r="Q285" i="1"/>
  <c r="P285" i="1"/>
  <c r="W285" i="1" s="1"/>
  <c r="M285" i="1"/>
  <c r="P284" i="1"/>
  <c r="W284" i="1" s="1"/>
  <c r="M284" i="1"/>
  <c r="Q284" i="1" s="1"/>
  <c r="P283" i="1"/>
  <c r="Q283" i="1" s="1"/>
  <c r="M283" i="1"/>
  <c r="Q282" i="1"/>
  <c r="P282" i="1"/>
  <c r="W282" i="1" s="1"/>
  <c r="M282" i="1"/>
  <c r="W281" i="1"/>
  <c r="P281" i="1"/>
  <c r="M281" i="1"/>
  <c r="Q281" i="1" s="1"/>
  <c r="P280" i="1"/>
  <c r="M280" i="1"/>
  <c r="W279" i="1"/>
  <c r="P279" i="1"/>
  <c r="Q279" i="1" s="1"/>
  <c r="M279" i="1"/>
  <c r="P278" i="1"/>
  <c r="M278" i="1"/>
  <c r="W277" i="1"/>
  <c r="P277" i="1"/>
  <c r="Q277" i="1" s="1"/>
  <c r="M277" i="1"/>
  <c r="P276" i="1"/>
  <c r="Q276" i="1" s="1"/>
  <c r="M276" i="1"/>
  <c r="Q275" i="1"/>
  <c r="P275" i="1"/>
  <c r="W275" i="1" s="1"/>
  <c r="M275" i="1"/>
  <c r="Q274" i="1"/>
  <c r="P274" i="1"/>
  <c r="W274" i="1" s="1"/>
  <c r="M274" i="1"/>
  <c r="Q273" i="1"/>
  <c r="P273" i="1"/>
  <c r="W273" i="1" s="1"/>
  <c r="M273" i="1"/>
  <c r="Q272" i="1"/>
  <c r="P272" i="1"/>
  <c r="W272" i="1" s="1"/>
  <c r="M272" i="1"/>
  <c r="Q271" i="1"/>
  <c r="P271" i="1"/>
  <c r="W271" i="1" s="1"/>
  <c r="M271" i="1"/>
  <c r="Q270" i="1"/>
  <c r="P270" i="1"/>
  <c r="W270" i="1" s="1"/>
  <c r="M270" i="1"/>
  <c r="P269" i="1"/>
  <c r="W269" i="1" s="1"/>
  <c r="M269" i="1"/>
  <c r="Q269" i="1" s="1"/>
  <c r="P268" i="1"/>
  <c r="W268" i="1" s="1"/>
  <c r="M268" i="1"/>
  <c r="Q268" i="1" s="1"/>
  <c r="W267" i="1"/>
  <c r="P267" i="1"/>
  <c r="Q267" i="1" s="1"/>
  <c r="M267" i="1"/>
  <c r="P266" i="1"/>
  <c r="M266" i="1"/>
  <c r="W265" i="1"/>
  <c r="P265" i="1"/>
  <c r="Q265" i="1" s="1"/>
  <c r="M265" i="1"/>
  <c r="P264" i="1"/>
  <c r="Q264" i="1" s="1"/>
  <c r="M264" i="1"/>
  <c r="W263" i="1"/>
  <c r="P263" i="1"/>
  <c r="Q263" i="1" s="1"/>
  <c r="M263" i="1"/>
  <c r="P262" i="1"/>
  <c r="M262" i="1"/>
  <c r="Q261" i="1"/>
  <c r="P261" i="1"/>
  <c r="W261" i="1" s="1"/>
  <c r="M261" i="1"/>
  <c r="P260" i="1"/>
  <c r="W260" i="1" s="1"/>
  <c r="M260" i="1"/>
  <c r="Q260" i="1" s="1"/>
  <c r="P259" i="1"/>
  <c r="W259" i="1" s="1"/>
  <c r="M259" i="1"/>
  <c r="Q259" i="1" s="1"/>
  <c r="P258" i="1"/>
  <c r="W258" i="1" s="1"/>
  <c r="M258" i="1"/>
  <c r="Q258" i="1" s="1"/>
  <c r="P257" i="1"/>
  <c r="W257" i="1" s="1"/>
  <c r="M257" i="1"/>
  <c r="Q257" i="1" s="1"/>
  <c r="W256" i="1"/>
  <c r="P256" i="1"/>
  <c r="Q256" i="1" s="1"/>
  <c r="M256" i="1"/>
  <c r="Q255" i="1"/>
  <c r="P255" i="1"/>
  <c r="W255" i="1" s="1"/>
  <c r="M255" i="1"/>
  <c r="P254" i="1"/>
  <c r="W254" i="1" s="1"/>
  <c r="M254" i="1"/>
  <c r="Q254" i="1" s="1"/>
  <c r="P253" i="1"/>
  <c r="W253" i="1" s="1"/>
  <c r="M253" i="1"/>
  <c r="Q253" i="1" s="1"/>
  <c r="P252" i="1"/>
  <c r="W252" i="1" s="1"/>
  <c r="M252" i="1"/>
  <c r="Q252" i="1" s="1"/>
  <c r="W251" i="1"/>
  <c r="Q251" i="1"/>
  <c r="P251" i="1"/>
  <c r="M251" i="1"/>
  <c r="W250" i="1"/>
  <c r="P250" i="1"/>
  <c r="M250" i="1"/>
  <c r="Q250" i="1" s="1"/>
  <c r="W249" i="1"/>
  <c r="Q249" i="1"/>
  <c r="P249" i="1"/>
  <c r="M249" i="1"/>
  <c r="W248" i="1"/>
  <c r="P248" i="1"/>
  <c r="M248" i="1"/>
  <c r="Q248" i="1" s="1"/>
  <c r="P247" i="1"/>
  <c r="W247" i="1" s="1"/>
  <c r="M247" i="1"/>
  <c r="W246" i="1"/>
  <c r="Q246" i="1"/>
  <c r="P246" i="1"/>
  <c r="M246" i="1"/>
  <c r="P245" i="1"/>
  <c r="M245" i="1"/>
  <c r="W244" i="1"/>
  <c r="Q244" i="1"/>
  <c r="P244" i="1"/>
  <c r="M244" i="1"/>
  <c r="P243" i="1"/>
  <c r="W243" i="1" s="1"/>
  <c r="M243" i="1"/>
  <c r="P242" i="1"/>
  <c r="W242" i="1" s="1"/>
  <c r="M242" i="1"/>
  <c r="Q242" i="1" s="1"/>
  <c r="Q241" i="1"/>
  <c r="P241" i="1"/>
  <c r="W241" i="1" s="1"/>
  <c r="M241" i="1"/>
  <c r="Q240" i="1"/>
  <c r="P240" i="1"/>
  <c r="W240" i="1" s="1"/>
  <c r="M240" i="1"/>
  <c r="W239" i="1"/>
  <c r="P239" i="1"/>
  <c r="M239" i="1"/>
  <c r="Q239" i="1" s="1"/>
  <c r="W238" i="1"/>
  <c r="P238" i="1"/>
  <c r="M238" i="1"/>
  <c r="Q238" i="1" s="1"/>
  <c r="P237" i="1"/>
  <c r="M237" i="1"/>
  <c r="P236" i="1"/>
  <c r="W236" i="1" s="1"/>
  <c r="M236" i="1"/>
  <c r="Q236" i="1" s="1"/>
  <c r="W235" i="1"/>
  <c r="Q235" i="1"/>
  <c r="P235" i="1"/>
  <c r="M235" i="1"/>
  <c r="Q234" i="1"/>
  <c r="P234" i="1"/>
  <c r="W234" i="1" s="1"/>
  <c r="M234" i="1"/>
  <c r="P233" i="1"/>
  <c r="W233" i="1" s="1"/>
  <c r="M233" i="1"/>
  <c r="P232" i="1"/>
  <c r="W232" i="1" s="1"/>
  <c r="M232" i="1"/>
  <c r="W231" i="1"/>
  <c r="Q231" i="1"/>
  <c r="P231" i="1"/>
  <c r="M231" i="1"/>
  <c r="W230" i="1"/>
  <c r="P230" i="1"/>
  <c r="M230" i="1"/>
  <c r="Q230" i="1" s="1"/>
  <c r="P229" i="1"/>
  <c r="W229" i="1" s="1"/>
  <c r="M229" i="1"/>
  <c r="W228" i="1"/>
  <c r="Q228" i="1"/>
  <c r="P228" i="1"/>
  <c r="M228" i="1"/>
  <c r="P227" i="1"/>
  <c r="M227" i="1"/>
  <c r="Q226" i="1"/>
  <c r="P226" i="1"/>
  <c r="W226" i="1" s="1"/>
  <c r="M226" i="1"/>
  <c r="P225" i="1"/>
  <c r="W225" i="1" s="1"/>
  <c r="M225" i="1"/>
  <c r="Q225" i="1" s="1"/>
  <c r="P224" i="1"/>
  <c r="W224" i="1" s="1"/>
  <c r="M224" i="1"/>
  <c r="Q224" i="1" s="1"/>
  <c r="Q223" i="1"/>
  <c r="P223" i="1"/>
  <c r="W223" i="1" s="1"/>
  <c r="M223" i="1"/>
  <c r="P222" i="1"/>
  <c r="W222" i="1" s="1"/>
  <c r="M222" i="1"/>
  <c r="W221" i="1"/>
  <c r="P221" i="1"/>
  <c r="M221" i="1"/>
  <c r="Q221" i="1" s="1"/>
  <c r="P220" i="1"/>
  <c r="Q220" i="1" s="1"/>
  <c r="M220" i="1"/>
  <c r="P219" i="1"/>
  <c r="Q219" i="1" s="1"/>
  <c r="M219" i="1"/>
  <c r="P218" i="1"/>
  <c r="Q218" i="1" s="1"/>
  <c r="M218" i="1"/>
  <c r="W217" i="1"/>
  <c r="P217" i="1"/>
  <c r="Q217" i="1" s="1"/>
  <c r="M217" i="1"/>
  <c r="P216" i="1"/>
  <c r="Q216" i="1" s="1"/>
  <c r="M216" i="1"/>
  <c r="Q215" i="1"/>
  <c r="P215" i="1"/>
  <c r="W215" i="1" s="1"/>
  <c r="M215" i="1"/>
  <c r="P214" i="1"/>
  <c r="W214" i="1" s="1"/>
  <c r="M214" i="1"/>
  <c r="Q214" i="1" s="1"/>
  <c r="P213" i="1"/>
  <c r="W213" i="1" s="1"/>
  <c r="M213" i="1"/>
  <c r="Q213" i="1" s="1"/>
  <c r="P211" i="1"/>
  <c r="Q211" i="1" s="1"/>
  <c r="M211" i="1"/>
  <c r="Q210" i="1"/>
  <c r="P210" i="1"/>
  <c r="W210" i="1" s="1"/>
  <c r="M210" i="1"/>
  <c r="Q209" i="1"/>
  <c r="P209" i="1"/>
  <c r="W209" i="1" s="1"/>
  <c r="M209" i="1"/>
  <c r="P208" i="1"/>
  <c r="W208" i="1" s="1"/>
  <c r="M208" i="1"/>
  <c r="Q208" i="1" s="1"/>
  <c r="P207" i="1"/>
  <c r="W207" i="1" s="1"/>
  <c r="M207" i="1"/>
  <c r="Q207" i="1" s="1"/>
  <c r="P206" i="1"/>
  <c r="W206" i="1" s="1"/>
  <c r="M206" i="1"/>
  <c r="Q206" i="1" s="1"/>
  <c r="P205" i="1"/>
  <c r="Q205" i="1" s="1"/>
  <c r="M205" i="1"/>
  <c r="Q204" i="1"/>
  <c r="P204" i="1"/>
  <c r="W204" i="1" s="1"/>
  <c r="M204" i="1"/>
  <c r="P203" i="1"/>
  <c r="W203" i="1" s="1"/>
  <c r="M203" i="1"/>
  <c r="Q203" i="1" s="1"/>
  <c r="P201" i="1"/>
  <c r="W201" i="1" s="1"/>
  <c r="M201" i="1"/>
  <c r="Q201" i="1" s="1"/>
  <c r="P200" i="1"/>
  <c r="W200" i="1" s="1"/>
  <c r="M200" i="1"/>
  <c r="Q200" i="1" s="1"/>
  <c r="W199" i="1"/>
  <c r="P199" i="1"/>
  <c r="Q199" i="1" s="1"/>
  <c r="M199" i="1"/>
  <c r="Q198" i="1"/>
  <c r="P198" i="1"/>
  <c r="W198" i="1" s="1"/>
  <c r="M198" i="1"/>
  <c r="P197" i="1"/>
  <c r="W197" i="1" s="1"/>
  <c r="M197" i="1"/>
  <c r="Q197" i="1" s="1"/>
  <c r="P196" i="1"/>
  <c r="W196" i="1" s="1"/>
  <c r="M196" i="1"/>
  <c r="Q196" i="1" s="1"/>
  <c r="P195" i="1"/>
  <c r="W195" i="1" s="1"/>
  <c r="M195" i="1"/>
  <c r="Q195" i="1" s="1"/>
  <c r="P194" i="1"/>
  <c r="Q194" i="1" s="1"/>
  <c r="M194" i="1"/>
  <c r="Q193" i="1"/>
  <c r="P193" i="1"/>
  <c r="W193" i="1" s="1"/>
  <c r="M193" i="1"/>
  <c r="P192" i="1"/>
  <c r="W192" i="1" s="1"/>
  <c r="M192" i="1"/>
  <c r="Q192" i="1" s="1"/>
  <c r="P191" i="1"/>
  <c r="W191" i="1" s="1"/>
  <c r="M191" i="1"/>
  <c r="Q191" i="1" s="1"/>
  <c r="P190" i="1"/>
  <c r="Q190" i="1" s="1"/>
  <c r="M190" i="1"/>
  <c r="Q189" i="1"/>
  <c r="P189" i="1"/>
  <c r="W189" i="1" s="1"/>
  <c r="M189" i="1"/>
  <c r="P188" i="1"/>
  <c r="W188" i="1" s="1"/>
  <c r="M188" i="1"/>
  <c r="Q188" i="1" s="1"/>
  <c r="P187" i="1"/>
  <c r="W187" i="1" s="1"/>
  <c r="M187" i="1"/>
  <c r="Q187" i="1" s="1"/>
  <c r="P186" i="1"/>
  <c r="Q186" i="1" s="1"/>
  <c r="M186" i="1"/>
  <c r="Q185" i="1"/>
  <c r="P185" i="1"/>
  <c r="W185" i="1" s="1"/>
  <c r="M185" i="1"/>
  <c r="P184" i="1"/>
  <c r="W184" i="1" s="1"/>
  <c r="M184" i="1"/>
  <c r="Q184" i="1" s="1"/>
  <c r="P183" i="1"/>
  <c r="W183" i="1" s="1"/>
  <c r="M183" i="1"/>
  <c r="Q183" i="1" s="1"/>
  <c r="P182" i="1"/>
  <c r="W182" i="1" s="1"/>
  <c r="M182" i="1"/>
  <c r="Q182" i="1" s="1"/>
  <c r="W181" i="1"/>
  <c r="P181" i="1"/>
  <c r="Q181" i="1" s="1"/>
  <c r="M181" i="1"/>
  <c r="Q180" i="1"/>
  <c r="P180" i="1"/>
  <c r="W180" i="1" s="1"/>
  <c r="M180" i="1"/>
  <c r="P179" i="1"/>
  <c r="W179" i="1" s="1"/>
  <c r="M179" i="1"/>
  <c r="Q179" i="1" s="1"/>
  <c r="P178" i="1"/>
  <c r="W178" i="1" s="1"/>
  <c r="M178" i="1"/>
  <c r="Q178" i="1" s="1"/>
  <c r="P177" i="1"/>
  <c r="Q177" i="1" s="1"/>
  <c r="M177" i="1"/>
  <c r="Q176" i="1"/>
  <c r="P176" i="1"/>
  <c r="W176" i="1" s="1"/>
  <c r="M176" i="1"/>
  <c r="P175" i="1"/>
  <c r="W175" i="1" s="1"/>
  <c r="M175" i="1"/>
  <c r="Q175" i="1" s="1"/>
  <c r="P174" i="1"/>
  <c r="W174" i="1" s="1"/>
  <c r="M174" i="1"/>
  <c r="Q174" i="1" s="1"/>
  <c r="P172" i="1"/>
  <c r="Q172" i="1" s="1"/>
  <c r="M172" i="1"/>
  <c r="Q171" i="1"/>
  <c r="P171" i="1"/>
  <c r="W171" i="1" s="1"/>
  <c r="M171" i="1"/>
  <c r="P169" i="1"/>
  <c r="W169" i="1" s="1"/>
  <c r="M169" i="1"/>
  <c r="Q169" i="1" s="1"/>
  <c r="P167" i="1"/>
  <c r="W167" i="1" s="1"/>
  <c r="M167" i="1"/>
  <c r="Q167" i="1" s="1"/>
  <c r="P166" i="1"/>
  <c r="Q166" i="1" s="1"/>
  <c r="M166" i="1"/>
  <c r="Q164" i="1"/>
  <c r="P164" i="1"/>
  <c r="W164" i="1" s="1"/>
  <c r="M164" i="1"/>
  <c r="Q163" i="1"/>
  <c r="P163" i="1"/>
  <c r="W163" i="1" s="1"/>
  <c r="M163" i="1"/>
  <c r="P162" i="1"/>
  <c r="W162" i="1" s="1"/>
  <c r="M162" i="1"/>
  <c r="Q162" i="1" s="1"/>
  <c r="P161" i="1"/>
  <c r="W161" i="1" s="1"/>
  <c r="M161" i="1"/>
  <c r="Q161" i="1" s="1"/>
  <c r="W160" i="1"/>
  <c r="P160" i="1"/>
  <c r="Q160" i="1" s="1"/>
  <c r="M160" i="1"/>
  <c r="Q159" i="1"/>
  <c r="P159" i="1"/>
  <c r="W159" i="1" s="1"/>
  <c r="M159" i="1"/>
  <c r="P158" i="1"/>
  <c r="W158" i="1" s="1"/>
  <c r="M158" i="1"/>
  <c r="Q158" i="1" s="1"/>
  <c r="P157" i="1"/>
  <c r="W157" i="1" s="1"/>
  <c r="M157" i="1"/>
  <c r="Q157" i="1" s="1"/>
  <c r="P156" i="1"/>
  <c r="W156" i="1" s="1"/>
  <c r="M156" i="1"/>
  <c r="Q156" i="1" s="1"/>
  <c r="P155" i="1"/>
  <c r="Q155" i="1" s="1"/>
  <c r="M155" i="1"/>
  <c r="P154" i="1"/>
  <c r="W154" i="1" s="1"/>
  <c r="M154" i="1"/>
  <c r="Q154" i="1" s="1"/>
  <c r="P152" i="1"/>
  <c r="W152" i="1" s="1"/>
  <c r="M152" i="1"/>
  <c r="Q152" i="1" s="1"/>
  <c r="P151" i="1"/>
  <c r="W151" i="1" s="1"/>
  <c r="M151" i="1"/>
  <c r="P150" i="1"/>
  <c r="W150" i="1" s="1"/>
  <c r="M150" i="1"/>
  <c r="Q150" i="1" s="1"/>
  <c r="P149" i="1"/>
  <c r="W149" i="1" s="1"/>
  <c r="M149" i="1"/>
  <c r="Q149" i="1" s="1"/>
  <c r="P148" i="1"/>
  <c r="Q148" i="1" s="1"/>
  <c r="M148" i="1"/>
  <c r="P147" i="1"/>
  <c r="W147" i="1" s="1"/>
  <c r="M147" i="1"/>
  <c r="Q147" i="1" s="1"/>
  <c r="P146" i="1"/>
  <c r="W146" i="1" s="1"/>
  <c r="M146" i="1"/>
  <c r="Q146" i="1" s="1"/>
  <c r="Q145" i="1"/>
  <c r="P145" i="1"/>
  <c r="W145" i="1" s="1"/>
  <c r="M145" i="1"/>
  <c r="W144" i="1"/>
  <c r="P144" i="1"/>
  <c r="Q144" i="1" s="1"/>
  <c r="M144" i="1"/>
  <c r="P142" i="1"/>
  <c r="W142" i="1" s="1"/>
  <c r="M142" i="1"/>
  <c r="Q142" i="1" s="1"/>
  <c r="P141" i="1"/>
  <c r="W141" i="1" s="1"/>
  <c r="M141" i="1"/>
  <c r="Q141" i="1" s="1"/>
  <c r="W140" i="1"/>
  <c r="P140" i="1"/>
  <c r="M140" i="1"/>
  <c r="Q140" i="1" s="1"/>
  <c r="P139" i="1"/>
  <c r="Q139" i="1" s="1"/>
  <c r="M139" i="1"/>
  <c r="W138" i="1"/>
  <c r="P138" i="1"/>
  <c r="Q138" i="1" s="1"/>
  <c r="M138" i="1"/>
  <c r="P137" i="1"/>
  <c r="W137" i="1" s="1"/>
  <c r="M137" i="1"/>
  <c r="P136" i="1"/>
  <c r="W136" i="1" s="1"/>
  <c r="M136" i="1"/>
  <c r="Q136" i="1" s="1"/>
  <c r="Q135" i="1"/>
  <c r="P135" i="1"/>
  <c r="W135" i="1" s="1"/>
  <c r="M135" i="1"/>
  <c r="P134" i="1"/>
  <c r="W134" i="1" s="1"/>
  <c r="M134" i="1"/>
  <c r="W133" i="1"/>
  <c r="P133" i="1"/>
  <c r="M133" i="1"/>
  <c r="Q133" i="1" s="1"/>
  <c r="P132" i="1"/>
  <c r="W132" i="1" s="1"/>
  <c r="M132" i="1"/>
  <c r="W131" i="1"/>
  <c r="Q131" i="1"/>
  <c r="P131" i="1"/>
  <c r="M131" i="1"/>
  <c r="P130" i="1"/>
  <c r="M130" i="1"/>
  <c r="X129" i="1"/>
  <c r="Q129" i="1"/>
  <c r="P129" i="1"/>
  <c r="W129" i="1" s="1"/>
  <c r="M129" i="1"/>
  <c r="P128" i="1"/>
  <c r="W128" i="1" s="1"/>
  <c r="M128" i="1"/>
  <c r="Q128" i="1" s="1"/>
  <c r="P127" i="1"/>
  <c r="W127" i="1" s="1"/>
  <c r="M127" i="1"/>
  <c r="Q127" i="1" s="1"/>
  <c r="P126" i="1"/>
  <c r="W126" i="1" s="1"/>
  <c r="M126" i="1"/>
  <c r="Q126" i="1" s="1"/>
  <c r="P125" i="1"/>
  <c r="W125" i="1" s="1"/>
  <c r="M125" i="1"/>
  <c r="Q125" i="1" s="1"/>
  <c r="P124" i="1"/>
  <c r="Q124" i="1" s="1"/>
  <c r="M124" i="1"/>
  <c r="Q123" i="1"/>
  <c r="P123" i="1"/>
  <c r="W123" i="1" s="1"/>
  <c r="M123" i="1"/>
  <c r="Q122" i="1"/>
  <c r="P122" i="1"/>
  <c r="W122" i="1" s="1"/>
  <c r="M122" i="1"/>
  <c r="Q121" i="1"/>
  <c r="P121" i="1"/>
  <c r="W121" i="1" s="1"/>
  <c r="M121" i="1"/>
  <c r="Q120" i="1"/>
  <c r="P120" i="1"/>
  <c r="W120" i="1" s="1"/>
  <c r="M120" i="1"/>
  <c r="P119" i="1"/>
  <c r="W119" i="1" s="1"/>
  <c r="M119" i="1"/>
  <c r="Q119" i="1" s="1"/>
  <c r="P118" i="1"/>
  <c r="W118" i="1" s="1"/>
  <c r="M118" i="1"/>
  <c r="Q118" i="1" s="1"/>
  <c r="P117" i="1"/>
  <c r="W117" i="1" s="1"/>
  <c r="M117" i="1"/>
  <c r="Q117" i="1" s="1"/>
  <c r="P116" i="1"/>
  <c r="W116" i="1" s="1"/>
  <c r="M116" i="1"/>
  <c r="Q116" i="1" s="1"/>
  <c r="W115" i="1"/>
  <c r="P115" i="1"/>
  <c r="Q115" i="1" s="1"/>
  <c r="M115" i="1"/>
  <c r="Q114" i="1"/>
  <c r="P114" i="1"/>
  <c r="W114" i="1" s="1"/>
  <c r="M114" i="1"/>
  <c r="Q113" i="1"/>
  <c r="P113" i="1"/>
  <c r="W113" i="1" s="1"/>
  <c r="M113" i="1"/>
  <c r="Q112" i="1"/>
  <c r="P112" i="1"/>
  <c r="W112" i="1" s="1"/>
  <c r="M112" i="1"/>
  <c r="Q111" i="1"/>
  <c r="P111" i="1"/>
  <c r="W111" i="1" s="1"/>
  <c r="M111" i="1"/>
  <c r="Q110" i="1"/>
  <c r="P110" i="1"/>
  <c r="W110" i="1" s="1"/>
  <c r="M110" i="1"/>
  <c r="P109" i="1"/>
  <c r="W109" i="1" s="1"/>
  <c r="M109" i="1"/>
  <c r="Q109" i="1" s="1"/>
  <c r="P108" i="1"/>
  <c r="W108" i="1" s="1"/>
  <c r="M108" i="1"/>
  <c r="Q108" i="1" s="1"/>
  <c r="P107" i="1"/>
  <c r="W107" i="1" s="1"/>
  <c r="M107" i="1"/>
  <c r="Q107" i="1" s="1"/>
  <c r="P106" i="1"/>
  <c r="Q106" i="1" s="1"/>
  <c r="M106" i="1"/>
  <c r="W105" i="1"/>
  <c r="P105" i="1"/>
  <c r="Q105" i="1" s="1"/>
  <c r="M105" i="1"/>
  <c r="Q104" i="1"/>
  <c r="P104" i="1"/>
  <c r="W104" i="1" s="1"/>
  <c r="M104" i="1"/>
  <c r="P103" i="1"/>
  <c r="W103" i="1" s="1"/>
  <c r="M103" i="1"/>
  <c r="Q103" i="1" s="1"/>
  <c r="P102" i="1"/>
  <c r="W102" i="1" s="1"/>
  <c r="M102" i="1"/>
  <c r="Q102" i="1" s="1"/>
  <c r="P101" i="1"/>
  <c r="Q101" i="1" s="1"/>
  <c r="M101" i="1"/>
  <c r="Q100" i="1"/>
  <c r="P100" i="1"/>
  <c r="W100" i="1" s="1"/>
  <c r="M100" i="1"/>
  <c r="P99" i="1"/>
  <c r="W99" i="1" s="1"/>
  <c r="M99" i="1"/>
  <c r="Q99" i="1" s="1"/>
  <c r="P98" i="1"/>
  <c r="W98" i="1" s="1"/>
  <c r="M98" i="1"/>
  <c r="Q98" i="1" s="1"/>
  <c r="P97" i="1"/>
  <c r="W97" i="1" s="1"/>
  <c r="M97" i="1"/>
  <c r="Q97" i="1" s="1"/>
  <c r="W96" i="1"/>
  <c r="P96" i="1"/>
  <c r="Q96" i="1" s="1"/>
  <c r="M96" i="1"/>
  <c r="P95" i="1"/>
  <c r="Q95" i="1" s="1"/>
  <c r="M95" i="1"/>
  <c r="Q94" i="1"/>
  <c r="P94" i="1"/>
  <c r="W94" i="1" s="1"/>
  <c r="M94" i="1"/>
  <c r="P93" i="1"/>
  <c r="W93" i="1" s="1"/>
  <c r="M93" i="1"/>
  <c r="Q93" i="1" s="1"/>
  <c r="P92" i="1"/>
  <c r="W92" i="1" s="1"/>
  <c r="M92" i="1"/>
  <c r="Q92" i="1" s="1"/>
  <c r="W91" i="1"/>
  <c r="P91" i="1"/>
  <c r="Q91" i="1" s="1"/>
  <c r="M91" i="1"/>
  <c r="Q90" i="1"/>
  <c r="P90" i="1"/>
  <c r="W90" i="1" s="1"/>
  <c r="M90" i="1"/>
  <c r="P88" i="1"/>
  <c r="W88" i="1" s="1"/>
  <c r="M88" i="1"/>
  <c r="S88" i="1" s="1"/>
  <c r="P87" i="1"/>
  <c r="W87" i="1" s="1"/>
  <c r="M87" i="1"/>
  <c r="Q87" i="1" s="1"/>
  <c r="R87" i="1" s="1"/>
  <c r="P86" i="1"/>
  <c r="Q86" i="1" s="1"/>
  <c r="R86" i="1" s="1"/>
  <c r="M86" i="1"/>
  <c r="S86" i="1" s="1"/>
  <c r="Q85" i="1"/>
  <c r="R85" i="1" s="1"/>
  <c r="P85" i="1"/>
  <c r="W85" i="1" s="1"/>
  <c r="M85" i="1"/>
  <c r="S85" i="1" s="1"/>
  <c r="P84" i="1"/>
  <c r="W84" i="1" s="1"/>
  <c r="M84" i="1"/>
  <c r="S84" i="1" s="1"/>
  <c r="P83" i="1"/>
  <c r="W83" i="1" s="1"/>
  <c r="M83" i="1"/>
  <c r="Q83" i="1" s="1"/>
  <c r="R83" i="1" s="1"/>
  <c r="S82" i="1"/>
  <c r="P82" i="1"/>
  <c r="W82" i="1" s="1"/>
  <c r="M82" i="1"/>
  <c r="Q82" i="1" s="1"/>
  <c r="R82" i="1" s="1"/>
  <c r="P81" i="1"/>
  <c r="Q81" i="1" s="1"/>
  <c r="R81" i="1" s="1"/>
  <c r="M81" i="1"/>
  <c r="S81" i="1" s="1"/>
  <c r="W80" i="1"/>
  <c r="P80" i="1"/>
  <c r="Q80" i="1" s="1"/>
  <c r="R80" i="1" s="1"/>
  <c r="M80" i="1"/>
  <c r="S80" i="1" s="1"/>
  <c r="Q79" i="1"/>
  <c r="R79" i="1" s="1"/>
  <c r="P79" i="1"/>
  <c r="W79" i="1" s="1"/>
  <c r="M79" i="1"/>
  <c r="S79" i="1" s="1"/>
  <c r="Q78" i="1"/>
  <c r="R78" i="1" s="1"/>
  <c r="P78" i="1"/>
  <c r="W78" i="1" s="1"/>
  <c r="M78" i="1"/>
  <c r="S78" i="1" s="1"/>
  <c r="Q77" i="1"/>
  <c r="R77" i="1" s="1"/>
  <c r="P77" i="1"/>
  <c r="W77" i="1" s="1"/>
  <c r="M77" i="1"/>
  <c r="S77" i="1" s="1"/>
  <c r="Q76" i="1"/>
  <c r="R76" i="1" s="1"/>
  <c r="P76" i="1"/>
  <c r="W76" i="1" s="1"/>
  <c r="M76" i="1"/>
  <c r="S76" i="1" s="1"/>
  <c r="P75" i="1"/>
  <c r="W75" i="1" s="1"/>
  <c r="M75" i="1"/>
  <c r="S75" i="1" s="1"/>
  <c r="P74" i="1"/>
  <c r="W74" i="1" s="1"/>
  <c r="M74" i="1"/>
  <c r="S74" i="1" s="1"/>
  <c r="P73" i="1"/>
  <c r="W73" i="1" s="1"/>
  <c r="M73" i="1"/>
  <c r="Q73" i="1" s="1"/>
  <c r="R73" i="1" s="1"/>
  <c r="P72" i="1"/>
  <c r="W72" i="1" s="1"/>
  <c r="M72" i="1"/>
  <c r="Q72" i="1" s="1"/>
  <c r="R72" i="1" s="1"/>
  <c r="W71" i="1"/>
  <c r="P71" i="1"/>
  <c r="Q71" i="1" s="1"/>
  <c r="R71" i="1" s="1"/>
  <c r="M71" i="1"/>
  <c r="S71" i="1" s="1"/>
  <c r="Q70" i="1"/>
  <c r="R70" i="1" s="1"/>
  <c r="P70" i="1"/>
  <c r="W70" i="1" s="1"/>
  <c r="M70" i="1"/>
  <c r="S70" i="1" s="1"/>
  <c r="P69" i="1"/>
  <c r="W69" i="1" s="1"/>
  <c r="M69" i="1"/>
  <c r="S69" i="1" s="1"/>
  <c r="S68" i="1"/>
  <c r="P68" i="1"/>
  <c r="W68" i="1" s="1"/>
  <c r="M68" i="1"/>
  <c r="Q68" i="1" s="1"/>
  <c r="R68" i="1" s="1"/>
  <c r="P67" i="1"/>
  <c r="Q67" i="1" s="1"/>
  <c r="R67" i="1" s="1"/>
  <c r="M67" i="1"/>
  <c r="S67" i="1" s="1"/>
  <c r="W66" i="1"/>
  <c r="P66" i="1"/>
  <c r="Q66" i="1" s="1"/>
  <c r="R66" i="1" s="1"/>
  <c r="M66" i="1"/>
  <c r="S66" i="1" s="1"/>
  <c r="Q65" i="1"/>
  <c r="R65" i="1" s="1"/>
  <c r="P65" i="1"/>
  <c r="W65" i="1" s="1"/>
  <c r="M65" i="1"/>
  <c r="S65" i="1" s="1"/>
  <c r="Q64" i="1"/>
  <c r="R64" i="1" s="1"/>
  <c r="P64" i="1"/>
  <c r="W64" i="1" s="1"/>
  <c r="M64" i="1"/>
  <c r="S64" i="1" s="1"/>
  <c r="P63" i="1"/>
  <c r="W63" i="1" s="1"/>
  <c r="M63" i="1"/>
  <c r="S63" i="1" s="1"/>
  <c r="P62" i="1"/>
  <c r="W62" i="1" s="1"/>
  <c r="M62" i="1"/>
  <c r="S62" i="1" s="1"/>
  <c r="P61" i="1"/>
  <c r="W61" i="1" s="1"/>
  <c r="M61" i="1"/>
  <c r="Q61" i="1" s="1"/>
  <c r="R61" i="1" s="1"/>
  <c r="P60" i="1"/>
  <c r="W60" i="1" s="1"/>
  <c r="M60" i="1"/>
  <c r="Q60" i="1" s="1"/>
  <c r="R60" i="1" s="1"/>
  <c r="W59" i="1"/>
  <c r="P59" i="1"/>
  <c r="Q59" i="1" s="1"/>
  <c r="R59" i="1" s="1"/>
  <c r="M59" i="1"/>
  <c r="S59" i="1" s="1"/>
  <c r="P58" i="1"/>
  <c r="Q58" i="1" s="1"/>
  <c r="R58" i="1" s="1"/>
  <c r="M58" i="1"/>
  <c r="S58" i="1" s="1"/>
  <c r="Q57" i="1"/>
  <c r="R57" i="1" s="1"/>
  <c r="P57" i="1"/>
  <c r="W57" i="1" s="1"/>
  <c r="M57" i="1"/>
  <c r="S57" i="1" s="1"/>
  <c r="Q56" i="1"/>
  <c r="R56" i="1" s="1"/>
  <c r="P56" i="1"/>
  <c r="W56" i="1" s="1"/>
  <c r="M56" i="1"/>
  <c r="S56" i="1" s="1"/>
  <c r="P55" i="1"/>
  <c r="W55" i="1" s="1"/>
  <c r="M55" i="1"/>
  <c r="S55" i="1" s="1"/>
  <c r="P54" i="1"/>
  <c r="W54" i="1" s="1"/>
  <c r="M54" i="1"/>
  <c r="S54" i="1" s="1"/>
  <c r="S53" i="1"/>
  <c r="P53" i="1"/>
  <c r="W53" i="1" s="1"/>
  <c r="M53" i="1"/>
  <c r="Q53" i="1" s="1"/>
  <c r="R53" i="1" s="1"/>
  <c r="P52" i="1"/>
  <c r="W52" i="1" s="1"/>
  <c r="M52" i="1"/>
  <c r="Q52" i="1" s="1"/>
  <c r="R52" i="1" s="1"/>
  <c r="P51" i="1"/>
  <c r="Q51" i="1" s="1"/>
  <c r="R51" i="1" s="1"/>
  <c r="M51" i="1"/>
  <c r="S51" i="1" s="1"/>
  <c r="W50" i="1"/>
  <c r="P50" i="1"/>
  <c r="Q50" i="1" s="1"/>
  <c r="R50" i="1" s="1"/>
  <c r="M50" i="1"/>
  <c r="S50" i="1" s="1"/>
  <c r="Q49" i="1"/>
  <c r="R49" i="1" s="1"/>
  <c r="P49" i="1"/>
  <c r="W49" i="1" s="1"/>
  <c r="M49" i="1"/>
  <c r="S49" i="1" s="1"/>
  <c r="Q48" i="1"/>
  <c r="R48" i="1" s="1"/>
  <c r="P48" i="1"/>
  <c r="W48" i="1" s="1"/>
  <c r="M48" i="1"/>
  <c r="S48" i="1" s="1"/>
  <c r="P47" i="1"/>
  <c r="W47" i="1" s="1"/>
  <c r="M47" i="1"/>
  <c r="S47" i="1" s="1"/>
  <c r="P46" i="1"/>
  <c r="W46" i="1" s="1"/>
  <c r="M46" i="1"/>
  <c r="S46" i="1" s="1"/>
  <c r="S45" i="1"/>
  <c r="P45" i="1"/>
  <c r="W45" i="1" s="1"/>
  <c r="M45" i="1"/>
  <c r="Q45" i="1" s="1"/>
  <c r="R45" i="1" s="1"/>
  <c r="P44" i="1"/>
  <c r="Q44" i="1" s="1"/>
  <c r="R44" i="1" s="1"/>
  <c r="M44" i="1"/>
  <c r="S44" i="1" s="1"/>
  <c r="W43" i="1"/>
  <c r="P43" i="1"/>
  <c r="Q43" i="1" s="1"/>
  <c r="R43" i="1" s="1"/>
  <c r="M43" i="1"/>
  <c r="S43" i="1" s="1"/>
  <c r="P42" i="1"/>
  <c r="Q42" i="1" s="1"/>
  <c r="R42" i="1" s="1"/>
  <c r="M42" i="1"/>
  <c r="S42" i="1" s="1"/>
  <c r="Q41" i="1"/>
  <c r="R41" i="1" s="1"/>
  <c r="P41" i="1"/>
  <c r="W41" i="1" s="1"/>
  <c r="M41" i="1"/>
  <c r="S41" i="1" s="1"/>
  <c r="P40" i="1"/>
  <c r="W40" i="1" s="1"/>
  <c r="M40" i="1"/>
  <c r="S40" i="1" s="1"/>
  <c r="P39" i="1"/>
  <c r="W39" i="1" s="1"/>
  <c r="M39" i="1"/>
  <c r="Q39" i="1" s="1"/>
  <c r="R39" i="1" s="1"/>
  <c r="W38" i="1"/>
  <c r="P38" i="1"/>
  <c r="Q38" i="1" s="1"/>
  <c r="R38" i="1" s="1"/>
  <c r="M38" i="1"/>
  <c r="S38" i="1" s="1"/>
  <c r="Q37" i="1"/>
  <c r="R37" i="1" s="1"/>
  <c r="P37" i="1"/>
  <c r="W37" i="1" s="1"/>
  <c r="M37" i="1"/>
  <c r="S37" i="1" s="1"/>
  <c r="Q36" i="1"/>
  <c r="R36" i="1" s="1"/>
  <c r="P36" i="1"/>
  <c r="W36" i="1" s="1"/>
  <c r="M36" i="1"/>
  <c r="S36" i="1" s="1"/>
  <c r="Q35" i="1"/>
  <c r="R35" i="1" s="1"/>
  <c r="P35" i="1"/>
  <c r="W35" i="1" s="1"/>
  <c r="M35" i="1"/>
  <c r="S35" i="1" s="1"/>
  <c r="Q34" i="1"/>
  <c r="R34" i="1" s="1"/>
  <c r="P34" i="1"/>
  <c r="W34" i="1" s="1"/>
  <c r="M34" i="1"/>
  <c r="S34" i="1" s="1"/>
  <c r="P33" i="1"/>
  <c r="W33" i="1" s="1"/>
  <c r="M33" i="1"/>
  <c r="S33" i="1" s="1"/>
  <c r="P32" i="1"/>
  <c r="W32" i="1" s="1"/>
  <c r="M32" i="1"/>
  <c r="S32" i="1" s="1"/>
  <c r="P31" i="1"/>
  <c r="W31" i="1" s="1"/>
  <c r="M31" i="1"/>
  <c r="S31" i="1" s="1"/>
  <c r="S30" i="1"/>
  <c r="P30" i="1"/>
  <c r="W30" i="1" s="1"/>
  <c r="M30" i="1"/>
  <c r="Q30" i="1" s="1"/>
  <c r="R30" i="1" s="1"/>
  <c r="P29" i="1"/>
  <c r="Q29" i="1" s="1"/>
  <c r="R29" i="1" s="1"/>
  <c r="M29" i="1"/>
  <c r="S29" i="1" s="1"/>
  <c r="W28" i="1"/>
  <c r="P28" i="1"/>
  <c r="Q28" i="1" s="1"/>
  <c r="R28" i="1" s="1"/>
  <c r="M28" i="1"/>
  <c r="S28" i="1" s="1"/>
  <c r="P27" i="1"/>
  <c r="Q27" i="1" s="1"/>
  <c r="R27" i="1" s="1"/>
  <c r="M27" i="1"/>
  <c r="S27" i="1" s="1"/>
  <c r="W26" i="1"/>
  <c r="P26" i="1"/>
  <c r="Q26" i="1" s="1"/>
  <c r="R26" i="1" s="1"/>
  <c r="M26" i="1"/>
  <c r="S26" i="1" s="1"/>
  <c r="P25" i="1"/>
  <c r="Q25" i="1" s="1"/>
  <c r="R25" i="1" s="1"/>
  <c r="M25" i="1"/>
  <c r="S25" i="1" s="1"/>
  <c r="W24" i="1"/>
  <c r="P24" i="1"/>
  <c r="Q24" i="1" s="1"/>
  <c r="R24" i="1" s="1"/>
  <c r="M24" i="1"/>
  <c r="S24" i="1" s="1"/>
  <c r="Q23" i="1"/>
  <c r="R23" i="1" s="1"/>
  <c r="P23" i="1"/>
  <c r="W23" i="1" s="1"/>
  <c r="M23" i="1"/>
  <c r="S23" i="1" s="1"/>
  <c r="P22" i="1"/>
  <c r="W22" i="1" s="1"/>
  <c r="M22" i="1"/>
  <c r="S22" i="1" s="1"/>
  <c r="P21" i="1"/>
  <c r="W21" i="1" s="1"/>
  <c r="M21" i="1"/>
  <c r="Q21" i="1" s="1"/>
  <c r="R21" i="1" s="1"/>
  <c r="P20" i="1"/>
  <c r="Q20" i="1" s="1"/>
  <c r="R20" i="1" s="1"/>
  <c r="M20" i="1"/>
  <c r="S20" i="1" s="1"/>
  <c r="W19" i="1"/>
  <c r="P19" i="1"/>
  <c r="Q19" i="1" s="1"/>
  <c r="R19" i="1" s="1"/>
  <c r="M19" i="1"/>
  <c r="S19" i="1" s="1"/>
  <c r="P18" i="1"/>
  <c r="Q18" i="1" s="1"/>
  <c r="R18" i="1" s="1"/>
  <c r="M18" i="1"/>
  <c r="S18" i="1" s="1"/>
  <c r="Q17" i="1"/>
  <c r="R17" i="1" s="1"/>
  <c r="P17" i="1"/>
  <c r="W17" i="1" s="1"/>
  <c r="M17" i="1"/>
  <c r="S17" i="1" s="1"/>
  <c r="P16" i="1"/>
  <c r="W16" i="1" s="1"/>
  <c r="M16" i="1"/>
  <c r="S16" i="1" s="1"/>
  <c r="S15" i="1"/>
  <c r="P15" i="1"/>
  <c r="W15" i="1" s="1"/>
  <c r="M15" i="1"/>
  <c r="Q15" i="1" s="1"/>
  <c r="R15" i="1" s="1"/>
  <c r="P14" i="1"/>
  <c r="Q14" i="1" s="1"/>
  <c r="R14" i="1" s="1"/>
  <c r="M14" i="1"/>
  <c r="S14" i="1" s="1"/>
  <c r="X13" i="1"/>
  <c r="Q13" i="1"/>
  <c r="R13" i="1" s="1"/>
  <c r="P13" i="1"/>
  <c r="W13" i="1" s="1"/>
  <c r="M13" i="1"/>
  <c r="S13" i="1" s="1"/>
  <c r="P12" i="1"/>
  <c r="M12" i="1"/>
  <c r="Q12" i="1" s="1"/>
  <c r="S107" i="1"/>
  <c r="X275" i="1"/>
  <c r="X70" i="1" l="1"/>
  <c r="X94" i="1"/>
  <c r="Y94" i="1" s="1"/>
  <c r="R108" i="1"/>
  <c r="X17" i="1"/>
  <c r="X48" i="1"/>
  <c r="X49" i="1"/>
  <c r="Y49" i="1" s="1"/>
  <c r="X76" i="1"/>
  <c r="Y76" i="1" s="1"/>
  <c r="X77" i="1"/>
  <c r="Y77" i="1" s="1"/>
  <c r="X78" i="1"/>
  <c r="X79" i="1"/>
  <c r="Y79" i="1" s="1"/>
  <c r="X85" i="1"/>
  <c r="Y85" i="1" s="1"/>
  <c r="AB85" i="1" s="1"/>
  <c r="X100" i="1"/>
  <c r="R109" i="1"/>
  <c r="X110" i="1"/>
  <c r="Y110" i="1" s="1"/>
  <c r="X111" i="1"/>
  <c r="Y111" i="1" s="1"/>
  <c r="X112" i="1"/>
  <c r="X113" i="1"/>
  <c r="X114" i="1"/>
  <c r="Y114" i="1" s="1"/>
  <c r="AB114" i="1" s="1"/>
  <c r="X130" i="1"/>
  <c r="X139" i="1"/>
  <c r="X163" i="1"/>
  <c r="X164" i="1"/>
  <c r="Y164" i="1" s="1"/>
  <c r="AB164" i="1" s="1"/>
  <c r="X185" i="1"/>
  <c r="Y185" i="1" s="1"/>
  <c r="AB185" i="1" s="1"/>
  <c r="X240" i="1"/>
  <c r="Y17" i="1"/>
  <c r="X41" i="1"/>
  <c r="Y41" i="1" s="1"/>
  <c r="X56" i="1"/>
  <c r="Y56" i="1" s="1"/>
  <c r="X57" i="1"/>
  <c r="Y57" i="1" s="1"/>
  <c r="Y78" i="1"/>
  <c r="X90" i="1"/>
  <c r="Y90" i="1" s="1"/>
  <c r="AB90" i="1" s="1"/>
  <c r="X104" i="1"/>
  <c r="Y104" i="1" s="1"/>
  <c r="X149" i="1"/>
  <c r="Y149" i="1" s="1"/>
  <c r="X204" i="1"/>
  <c r="X227" i="1"/>
  <c r="X287" i="1"/>
  <c r="Y287" i="1" s="1"/>
  <c r="Y13" i="1"/>
  <c r="AB13" i="1" s="1"/>
  <c r="X23" i="1"/>
  <c r="Y23" i="1" s="1"/>
  <c r="X34" i="1"/>
  <c r="X35" i="1"/>
  <c r="Y35" i="1" s="1"/>
  <c r="X36" i="1"/>
  <c r="Y36" i="1" s="1"/>
  <c r="X37" i="1"/>
  <c r="X64" i="1"/>
  <c r="Y64" i="1" s="1"/>
  <c r="X65" i="1"/>
  <c r="Y65" i="1" s="1"/>
  <c r="X120" i="1"/>
  <c r="X121" i="1"/>
  <c r="Y121" i="1" s="1"/>
  <c r="X122" i="1"/>
  <c r="X123" i="1"/>
  <c r="Y123" i="1" s="1"/>
  <c r="AB123" i="1" s="1"/>
  <c r="X270" i="1"/>
  <c r="X271" i="1"/>
  <c r="Y271" i="1" s="1"/>
  <c r="X272" i="1"/>
  <c r="Y272" i="1" s="1"/>
  <c r="X273" i="1"/>
  <c r="Y273" i="1" s="1"/>
  <c r="X274" i="1"/>
  <c r="W14" i="1"/>
  <c r="S61" i="1"/>
  <c r="S441" i="1"/>
  <c r="S434" i="1"/>
  <c r="S433" i="1"/>
  <c r="R429" i="1"/>
  <c r="R428" i="1"/>
  <c r="S427" i="1"/>
  <c r="S426" i="1"/>
  <c r="R420" i="1"/>
  <c r="R419" i="1"/>
  <c r="S418" i="1"/>
  <c r="S416" i="1"/>
  <c r="S407" i="1"/>
  <c r="S406" i="1"/>
  <c r="S405" i="1"/>
  <c r="S398" i="1"/>
  <c r="R438" i="1"/>
  <c r="R437" i="1"/>
  <c r="R436" i="1"/>
  <c r="S435" i="1"/>
  <c r="S429" i="1"/>
  <c r="S428" i="1"/>
  <c r="S438" i="1"/>
  <c r="S437" i="1"/>
  <c r="S436" i="1"/>
  <c r="R433" i="1"/>
  <c r="R431" i="1"/>
  <c r="R426" i="1"/>
  <c r="R425" i="1"/>
  <c r="S420" i="1"/>
  <c r="R415" i="1"/>
  <c r="S440" i="1"/>
  <c r="S430" i="1"/>
  <c r="R427" i="1"/>
  <c r="S423" i="1"/>
  <c r="S422" i="1"/>
  <c r="R418" i="1"/>
  <c r="S413" i="1"/>
  <c r="S412" i="1"/>
  <c r="S410" i="1"/>
  <c r="R407" i="1"/>
  <c r="S402" i="1"/>
  <c r="S401" i="1"/>
  <c r="R396" i="1"/>
  <c r="S395" i="1"/>
  <c r="R392" i="1"/>
  <c r="S391" i="1"/>
  <c r="R388" i="1"/>
  <c r="S387" i="1"/>
  <c r="R384" i="1"/>
  <c r="S383" i="1"/>
  <c r="R380" i="1"/>
  <c r="R379" i="1"/>
  <c r="R441" i="1"/>
  <c r="R439" i="1"/>
  <c r="R432" i="1"/>
  <c r="S431" i="1"/>
  <c r="S425" i="1"/>
  <c r="R424" i="1"/>
  <c r="S415" i="1"/>
  <c r="R414" i="1"/>
  <c r="S411" i="1"/>
  <c r="R405" i="1"/>
  <c r="R404" i="1"/>
  <c r="R398" i="1"/>
  <c r="S397" i="1"/>
  <c r="R394" i="1"/>
  <c r="S393" i="1"/>
  <c r="R390" i="1"/>
  <c r="S389" i="1"/>
  <c r="R386" i="1"/>
  <c r="S385" i="1"/>
  <c r="R382" i="1"/>
  <c r="S381" i="1"/>
  <c r="S424" i="1"/>
  <c r="R422" i="1"/>
  <c r="R413" i="1"/>
  <c r="R402" i="1"/>
  <c r="S396" i="1"/>
  <c r="R391" i="1"/>
  <c r="S388" i="1"/>
  <c r="R383" i="1"/>
  <c r="S439" i="1"/>
  <c r="R434" i="1"/>
  <c r="S432" i="1"/>
  <c r="S414" i="1"/>
  <c r="R412" i="1"/>
  <c r="R411" i="1"/>
  <c r="R410" i="1"/>
  <c r="S409" i="1"/>
  <c r="S408" i="1"/>
  <c r="R401" i="1"/>
  <c r="S399" i="1"/>
  <c r="S390" i="1"/>
  <c r="R385" i="1"/>
  <c r="S382" i="1"/>
  <c r="S379" i="1"/>
  <c r="R378" i="1"/>
  <c r="S376" i="1"/>
  <c r="R371" i="1"/>
  <c r="S370" i="1"/>
  <c r="R367" i="1"/>
  <c r="S366" i="1"/>
  <c r="R363" i="1"/>
  <c r="S362" i="1"/>
  <c r="R359" i="1"/>
  <c r="S358" i="1"/>
  <c r="R355" i="1"/>
  <c r="S354" i="1"/>
  <c r="R423" i="1"/>
  <c r="S404" i="1"/>
  <c r="R397" i="1"/>
  <c r="S394" i="1"/>
  <c r="S419" i="1"/>
  <c r="R381" i="1"/>
  <c r="S375" i="1"/>
  <c r="R374" i="1"/>
  <c r="R370" i="1"/>
  <c r="R369" i="1"/>
  <c r="R368" i="1"/>
  <c r="S365" i="1"/>
  <c r="S364" i="1"/>
  <c r="S359" i="1"/>
  <c r="R354" i="1"/>
  <c r="S353" i="1"/>
  <c r="R350" i="1"/>
  <c r="R349" i="1"/>
  <c r="S348" i="1"/>
  <c r="R345" i="1"/>
  <c r="S344" i="1"/>
  <c r="S343" i="1"/>
  <c r="R338" i="1"/>
  <c r="R337" i="1"/>
  <c r="S336" i="1"/>
  <c r="S335" i="1"/>
  <c r="S334" i="1"/>
  <c r="R328" i="1"/>
  <c r="S327" i="1"/>
  <c r="S326" i="1"/>
  <c r="S325" i="1"/>
  <c r="R440" i="1"/>
  <c r="S392" i="1"/>
  <c r="S386" i="1"/>
  <c r="S380" i="1"/>
  <c r="R376" i="1"/>
  <c r="R375" i="1"/>
  <c r="S371" i="1"/>
  <c r="R366" i="1"/>
  <c r="R365" i="1"/>
  <c r="R364" i="1"/>
  <c r="S361" i="1"/>
  <c r="S360" i="1"/>
  <c r="S355" i="1"/>
  <c r="R353" i="1"/>
  <c r="S352" i="1"/>
  <c r="R348" i="1"/>
  <c r="S347" i="1"/>
  <c r="R344" i="1"/>
  <c r="R343" i="1"/>
  <c r="S342" i="1"/>
  <c r="R336" i="1"/>
  <c r="R335" i="1"/>
  <c r="R334" i="1"/>
  <c r="S333" i="1"/>
  <c r="S332" i="1"/>
  <c r="R327" i="1"/>
  <c r="R326" i="1"/>
  <c r="R325" i="1"/>
  <c r="S324" i="1"/>
  <c r="S323" i="1"/>
  <c r="S322" i="1"/>
  <c r="S321" i="1"/>
  <c r="S320" i="1"/>
  <c r="R311" i="1"/>
  <c r="R310" i="1"/>
  <c r="S309" i="1"/>
  <c r="R305" i="1"/>
  <c r="R304" i="1"/>
  <c r="R303" i="1"/>
  <c r="S302" i="1"/>
  <c r="R298" i="1"/>
  <c r="S297" i="1"/>
  <c r="R292" i="1"/>
  <c r="R289" i="1"/>
  <c r="R288" i="1"/>
  <c r="R287" i="1"/>
  <c r="R286" i="1"/>
  <c r="R285" i="1"/>
  <c r="R284" i="1"/>
  <c r="S283" i="1"/>
  <c r="S384" i="1"/>
  <c r="R377" i="1"/>
  <c r="S374" i="1"/>
  <c r="R373" i="1"/>
  <c r="R372" i="1"/>
  <c r="S369" i="1"/>
  <c r="S368" i="1"/>
  <c r="S363" i="1"/>
  <c r="R358" i="1"/>
  <c r="R357" i="1"/>
  <c r="R351" i="1"/>
  <c r="S350" i="1"/>
  <c r="S349" i="1"/>
  <c r="R346" i="1"/>
  <c r="S345" i="1"/>
  <c r="R341" i="1"/>
  <c r="R340" i="1"/>
  <c r="S339" i="1"/>
  <c r="S338" i="1"/>
  <c r="S337" i="1"/>
  <c r="R331" i="1"/>
  <c r="R330" i="1"/>
  <c r="S329" i="1"/>
  <c r="S328" i="1"/>
  <c r="R319" i="1"/>
  <c r="R318" i="1"/>
  <c r="R317" i="1"/>
  <c r="R316" i="1"/>
  <c r="R315" i="1"/>
  <c r="R314" i="1"/>
  <c r="S313" i="1"/>
  <c r="R308" i="1"/>
  <c r="R307" i="1"/>
  <c r="S306" i="1"/>
  <c r="R301" i="1"/>
  <c r="R300" i="1"/>
  <c r="S299" i="1"/>
  <c r="R296" i="1"/>
  <c r="R294" i="1"/>
  <c r="S293" i="1"/>
  <c r="S290" i="1"/>
  <c r="R282" i="1"/>
  <c r="S281" i="1"/>
  <c r="S372" i="1"/>
  <c r="R347" i="1"/>
  <c r="S346" i="1"/>
  <c r="R324" i="1"/>
  <c r="R323" i="1"/>
  <c r="R322" i="1"/>
  <c r="R321" i="1"/>
  <c r="R320" i="1"/>
  <c r="S319" i="1"/>
  <c r="S303" i="1"/>
  <c r="S300" i="1"/>
  <c r="R290" i="1"/>
  <c r="S286" i="1"/>
  <c r="R283" i="1"/>
  <c r="S280" i="1"/>
  <c r="R279" i="1"/>
  <c r="R277" i="1"/>
  <c r="R276" i="1"/>
  <c r="S275" i="1"/>
  <c r="S274" i="1"/>
  <c r="S273" i="1"/>
  <c r="S272" i="1"/>
  <c r="S271" i="1"/>
  <c r="S270" i="1"/>
  <c r="R267" i="1"/>
  <c r="R265" i="1"/>
  <c r="R264" i="1"/>
  <c r="R263" i="1"/>
  <c r="S261" i="1"/>
  <c r="R256" i="1"/>
  <c r="S255" i="1"/>
  <c r="S373" i="1"/>
  <c r="S367" i="1"/>
  <c r="R360" i="1"/>
  <c r="S316" i="1"/>
  <c r="S289" i="1"/>
  <c r="S285" i="1"/>
  <c r="S282" i="1"/>
  <c r="R275" i="1"/>
  <c r="R274" i="1"/>
  <c r="R273" i="1"/>
  <c r="R272" i="1"/>
  <c r="R271" i="1"/>
  <c r="R270" i="1"/>
  <c r="S269" i="1"/>
  <c r="R261" i="1"/>
  <c r="S260" i="1"/>
  <c r="S259" i="1"/>
  <c r="S258" i="1"/>
  <c r="R255" i="1"/>
  <c r="S254" i="1"/>
  <c r="R389" i="1"/>
  <c r="S378" i="1"/>
  <c r="R362" i="1"/>
  <c r="R361" i="1"/>
  <c r="S357" i="1"/>
  <c r="R342" i="1"/>
  <c r="S341" i="1"/>
  <c r="R333" i="1"/>
  <c r="R332" i="1"/>
  <c r="S331" i="1"/>
  <c r="S318" i="1"/>
  <c r="S314" i="1"/>
  <c r="S310" i="1"/>
  <c r="S307" i="1"/>
  <c r="S304" i="1"/>
  <c r="S301" i="1"/>
  <c r="S298" i="1"/>
  <c r="S294" i="1"/>
  <c r="S292" i="1"/>
  <c r="S287" i="1"/>
  <c r="R281" i="1"/>
  <c r="S279" i="1"/>
  <c r="S278" i="1"/>
  <c r="S277" i="1"/>
  <c r="S276" i="1"/>
  <c r="R268" i="1"/>
  <c r="S267" i="1"/>
  <c r="S266" i="1"/>
  <c r="S265" i="1"/>
  <c r="S264" i="1"/>
  <c r="S263" i="1"/>
  <c r="S262" i="1"/>
  <c r="R257" i="1"/>
  <c r="S256" i="1"/>
  <c r="R253" i="1"/>
  <c r="R252" i="1"/>
  <c r="R251" i="1"/>
  <c r="R250" i="1"/>
  <c r="R249" i="1"/>
  <c r="R248" i="1"/>
  <c r="S247" i="1"/>
  <c r="S246" i="1"/>
  <c r="S245" i="1"/>
  <c r="S244" i="1"/>
  <c r="S243" i="1"/>
  <c r="R236" i="1"/>
  <c r="S235" i="1"/>
  <c r="R231" i="1"/>
  <c r="R230" i="1"/>
  <c r="S229" i="1"/>
  <c r="S228" i="1"/>
  <c r="S227" i="1"/>
  <c r="R221" i="1"/>
  <c r="S317" i="1"/>
  <c r="R302" i="1"/>
  <c r="R254" i="1"/>
  <c r="S253" i="1"/>
  <c r="S252" i="1"/>
  <c r="S241" i="1"/>
  <c r="R240" i="1"/>
  <c r="R239" i="1"/>
  <c r="S237" i="1"/>
  <c r="S234" i="1"/>
  <c r="S233" i="1"/>
  <c r="R226" i="1"/>
  <c r="S223" i="1"/>
  <c r="S222" i="1"/>
  <c r="R220" i="1"/>
  <c r="R219" i="1"/>
  <c r="R218" i="1"/>
  <c r="R217" i="1"/>
  <c r="R216" i="1"/>
  <c r="S215" i="1"/>
  <c r="R211" i="1"/>
  <c r="S210" i="1"/>
  <c r="S209" i="1"/>
  <c r="R205" i="1"/>
  <c r="S204" i="1"/>
  <c r="R199" i="1"/>
  <c r="S198" i="1"/>
  <c r="R194" i="1"/>
  <c r="S193" i="1"/>
  <c r="R190" i="1"/>
  <c r="S189" i="1"/>
  <c r="R186" i="1"/>
  <c r="S185" i="1"/>
  <c r="R181" i="1"/>
  <c r="S180" i="1"/>
  <c r="R177" i="1"/>
  <c r="S176" i="1"/>
  <c r="R172" i="1"/>
  <c r="S171" i="1"/>
  <c r="R166" i="1"/>
  <c r="S164" i="1"/>
  <c r="S163" i="1"/>
  <c r="R160" i="1"/>
  <c r="S159" i="1"/>
  <c r="R155" i="1"/>
  <c r="S377" i="1"/>
  <c r="S356" i="1"/>
  <c r="S351" i="1"/>
  <c r="S330" i="1"/>
  <c r="R260" i="1"/>
  <c r="R259" i="1"/>
  <c r="R258" i="1"/>
  <c r="S257" i="1"/>
  <c r="S251" i="1"/>
  <c r="S249" i="1"/>
  <c r="R246" i="1"/>
  <c r="S242" i="1"/>
  <c r="R241" i="1"/>
  <c r="S238" i="1"/>
  <c r="R235" i="1"/>
  <c r="R234" i="1"/>
  <c r="S231" i="1"/>
  <c r="R228" i="1"/>
  <c r="S224" i="1"/>
  <c r="R223" i="1"/>
  <c r="R215" i="1"/>
  <c r="S214" i="1"/>
  <c r="R210" i="1"/>
  <c r="R209" i="1"/>
  <c r="S208" i="1"/>
  <c r="S207" i="1"/>
  <c r="R204" i="1"/>
  <c r="S203" i="1"/>
  <c r="S201" i="1"/>
  <c r="R198" i="1"/>
  <c r="S197" i="1"/>
  <c r="S196" i="1"/>
  <c r="R193" i="1"/>
  <c r="S192" i="1"/>
  <c r="R189" i="1"/>
  <c r="S188" i="1"/>
  <c r="R185" i="1"/>
  <c r="S184" i="1"/>
  <c r="S183" i="1"/>
  <c r="R180" i="1"/>
  <c r="S179" i="1"/>
  <c r="R176" i="1"/>
  <c r="S175" i="1"/>
  <c r="R171" i="1"/>
  <c r="S169" i="1"/>
  <c r="R164" i="1"/>
  <c r="R163" i="1"/>
  <c r="S162" i="1"/>
  <c r="R159" i="1"/>
  <c r="S158" i="1"/>
  <c r="S157" i="1"/>
  <c r="R154" i="1"/>
  <c r="S152" i="1"/>
  <c r="S151" i="1"/>
  <c r="R147" i="1"/>
  <c r="S146" i="1"/>
  <c r="S340" i="1"/>
  <c r="S288" i="1"/>
  <c r="S284" i="1"/>
  <c r="R269" i="1"/>
  <c r="S268" i="1"/>
  <c r="S250" i="1"/>
  <c r="S248" i="1"/>
  <c r="R244" i="1"/>
  <c r="S240" i="1"/>
  <c r="S239" i="1"/>
  <c r="S230" i="1"/>
  <c r="S226" i="1"/>
  <c r="R225" i="1"/>
  <c r="S221" i="1"/>
  <c r="S220" i="1"/>
  <c r="S219" i="1"/>
  <c r="S218" i="1"/>
  <c r="S217" i="1"/>
  <c r="S216" i="1"/>
  <c r="R213" i="1"/>
  <c r="S211" i="1"/>
  <c r="R206" i="1"/>
  <c r="S205" i="1"/>
  <c r="R200" i="1"/>
  <c r="S199" i="1"/>
  <c r="R195" i="1"/>
  <c r="S194" i="1"/>
  <c r="R191" i="1"/>
  <c r="S190" i="1"/>
  <c r="R187" i="1"/>
  <c r="S186" i="1"/>
  <c r="R182" i="1"/>
  <c r="S181" i="1"/>
  <c r="R178" i="1"/>
  <c r="S177" i="1"/>
  <c r="R174" i="1"/>
  <c r="S172" i="1"/>
  <c r="R167" i="1"/>
  <c r="S166" i="1"/>
  <c r="R161" i="1"/>
  <c r="S160" i="1"/>
  <c r="R156" i="1"/>
  <c r="S155" i="1"/>
  <c r="R150" i="1"/>
  <c r="R149" i="1"/>
  <c r="S148" i="1"/>
  <c r="R145" i="1"/>
  <c r="S144" i="1"/>
  <c r="R139" i="1"/>
  <c r="S138" i="1"/>
  <c r="S137" i="1"/>
  <c r="R133" i="1"/>
  <c r="S132" i="1"/>
  <c r="S131" i="1"/>
  <c r="S130" i="1"/>
  <c r="S315" i="1"/>
  <c r="R247" i="1"/>
  <c r="S236" i="1"/>
  <c r="R224" i="1"/>
  <c r="R208" i="1"/>
  <c r="R207" i="1"/>
  <c r="S206" i="1"/>
  <c r="R188" i="1"/>
  <c r="S187" i="1"/>
  <c r="R169" i="1"/>
  <c r="S167" i="1"/>
  <c r="R152" i="1"/>
  <c r="R146" i="1"/>
  <c r="S139" i="1"/>
  <c r="S135" i="1"/>
  <c r="S134" i="1"/>
  <c r="R129" i="1"/>
  <c r="R124" i="1"/>
  <c r="S123" i="1"/>
  <c r="S122" i="1"/>
  <c r="S121" i="1"/>
  <c r="S120" i="1"/>
  <c r="R115" i="1"/>
  <c r="S114" i="1"/>
  <c r="S113" i="1"/>
  <c r="S112" i="1"/>
  <c r="S111" i="1"/>
  <c r="S110" i="1"/>
  <c r="R106" i="1"/>
  <c r="R105" i="1"/>
  <c r="S104" i="1"/>
  <c r="R101" i="1"/>
  <c r="S100" i="1"/>
  <c r="R96" i="1"/>
  <c r="R95" i="1"/>
  <c r="S94" i="1"/>
  <c r="R91" i="1"/>
  <c r="S90" i="1"/>
  <c r="S305" i="1"/>
  <c r="S296" i="1"/>
  <c r="S225" i="1"/>
  <c r="R214" i="1"/>
  <c r="S213" i="1"/>
  <c r="R192" i="1"/>
  <c r="S191" i="1"/>
  <c r="R175" i="1"/>
  <c r="S174" i="1"/>
  <c r="R151" i="1"/>
  <c r="R148" i="1"/>
  <c r="S145" i="1"/>
  <c r="S141" i="1"/>
  <c r="S140" i="1"/>
  <c r="S136" i="1"/>
  <c r="R135" i="1"/>
  <c r="R131" i="1"/>
  <c r="S127" i="1"/>
  <c r="S126" i="1"/>
  <c r="R123" i="1"/>
  <c r="R122" i="1"/>
  <c r="R121" i="1"/>
  <c r="R120" i="1"/>
  <c r="S119" i="1"/>
  <c r="S118" i="1"/>
  <c r="S117" i="1"/>
  <c r="R114" i="1"/>
  <c r="R113" i="1"/>
  <c r="R112" i="1"/>
  <c r="R111" i="1"/>
  <c r="R110" i="1"/>
  <c r="S109" i="1"/>
  <c r="S108" i="1"/>
  <c r="R104" i="1"/>
  <c r="S103" i="1"/>
  <c r="R100" i="1"/>
  <c r="S99" i="1"/>
  <c r="S98" i="1"/>
  <c r="R94" i="1"/>
  <c r="S93" i="1"/>
  <c r="R90" i="1"/>
  <c r="S308" i="1"/>
  <c r="R299" i="1"/>
  <c r="R196" i="1"/>
  <c r="R179" i="1"/>
  <c r="R158" i="1"/>
  <c r="S156" i="1"/>
  <c r="S147" i="1"/>
  <c r="R141" i="1"/>
  <c r="S311" i="1"/>
  <c r="R243" i="1"/>
  <c r="R242" i="1"/>
  <c r="S232" i="1"/>
  <c r="R203" i="1"/>
  <c r="R201" i="1"/>
  <c r="S200" i="1"/>
  <c r="R184" i="1"/>
  <c r="R183" i="1"/>
  <c r="S182" i="1"/>
  <c r="R162" i="1"/>
  <c r="S161" i="1"/>
  <c r="S149" i="1"/>
  <c r="R144" i="1"/>
  <c r="R142" i="1"/>
  <c r="R138" i="1"/>
  <c r="S133" i="1"/>
  <c r="S129" i="1"/>
  <c r="R128" i="1"/>
  <c r="R125" i="1"/>
  <c r="S124" i="1"/>
  <c r="R116" i="1"/>
  <c r="S115" i="1"/>
  <c r="R107" i="1"/>
  <c r="S106" i="1"/>
  <c r="S105" i="1"/>
  <c r="R102" i="1"/>
  <c r="S101" i="1"/>
  <c r="R97" i="1"/>
  <c r="S96" i="1"/>
  <c r="S95" i="1"/>
  <c r="R92" i="1"/>
  <c r="S91" i="1"/>
  <c r="R238" i="1"/>
  <c r="R197" i="1"/>
  <c r="S195" i="1"/>
  <c r="S178" i="1"/>
  <c r="R157" i="1"/>
  <c r="S154" i="1"/>
  <c r="S150" i="1"/>
  <c r="S142" i="1"/>
  <c r="R140" i="1"/>
  <c r="R136" i="1"/>
  <c r="W20" i="1"/>
  <c r="W27" i="1"/>
  <c r="Y34" i="1"/>
  <c r="Y37" i="1"/>
  <c r="AB37" i="1" s="1"/>
  <c r="S39" i="1"/>
  <c r="W42" i="1"/>
  <c r="Y48" i="1"/>
  <c r="W51" i="1"/>
  <c r="S60" i="1"/>
  <c r="Y70" i="1"/>
  <c r="AB70" i="1" s="1"/>
  <c r="S72" i="1"/>
  <c r="S83" i="1"/>
  <c r="W86" i="1"/>
  <c r="S97" i="1"/>
  <c r="R98" i="1"/>
  <c r="R99" i="1"/>
  <c r="W101" i="1"/>
  <c r="Y112" i="1"/>
  <c r="Y113" i="1"/>
  <c r="S116" i="1"/>
  <c r="R117" i="1"/>
  <c r="R118" i="1"/>
  <c r="R119" i="1"/>
  <c r="W124" i="1"/>
  <c r="Y129" i="1"/>
  <c r="Q130" i="1"/>
  <c r="R130" i="1" s="1"/>
  <c r="W130" i="1"/>
  <c r="W18" i="1"/>
  <c r="W25" i="1"/>
  <c r="W29" i="1"/>
  <c r="W44" i="1"/>
  <c r="W58" i="1"/>
  <c r="W67" i="1"/>
  <c r="W81" i="1"/>
  <c r="S92" i="1"/>
  <c r="R93" i="1"/>
  <c r="W95" i="1"/>
  <c r="W106" i="1"/>
  <c r="S128" i="1"/>
  <c r="R12" i="1"/>
  <c r="S21" i="1"/>
  <c r="S52" i="1"/>
  <c r="S73" i="1"/>
  <c r="S87" i="1"/>
  <c r="Y100" i="1"/>
  <c r="AB100" i="1" s="1"/>
  <c r="S102" i="1"/>
  <c r="R103" i="1"/>
  <c r="Y120" i="1"/>
  <c r="Y122" i="1"/>
  <c r="S125" i="1"/>
  <c r="R126" i="1"/>
  <c r="R127" i="1"/>
  <c r="Q237" i="1"/>
  <c r="R237" i="1" s="1"/>
  <c r="W237" i="1"/>
  <c r="X438" i="1"/>
  <c r="Y438" i="1" s="1"/>
  <c r="X437" i="1"/>
  <c r="X436" i="1"/>
  <c r="Y436" i="1" s="1"/>
  <c r="X430" i="1"/>
  <c r="Y430" i="1" s="1"/>
  <c r="X422" i="1"/>
  <c r="Y422" i="1" s="1"/>
  <c r="X412" i="1"/>
  <c r="X411" i="1"/>
  <c r="Y411" i="1" s="1"/>
  <c r="X410" i="1"/>
  <c r="Y410" i="1" s="1"/>
  <c r="X401" i="1"/>
  <c r="X440" i="1"/>
  <c r="Y440" i="1" s="1"/>
  <c r="AB440" i="1" s="1"/>
  <c r="X439" i="1"/>
  <c r="Y439" i="1" s="1"/>
  <c r="X432" i="1"/>
  <c r="Y432" i="1" s="1"/>
  <c r="X431" i="1"/>
  <c r="Y431" i="1" s="1"/>
  <c r="X429" i="1"/>
  <c r="X423" i="1"/>
  <c r="Y423" i="1" s="1"/>
  <c r="X419" i="1"/>
  <c r="Y419" i="1" s="1"/>
  <c r="X413" i="1"/>
  <c r="X434" i="1"/>
  <c r="X428" i="1"/>
  <c r="Y428" i="1" s="1"/>
  <c r="X424" i="1"/>
  <c r="Y424" i="1" s="1"/>
  <c r="X414" i="1"/>
  <c r="Y414" i="1" s="1"/>
  <c r="X405" i="1"/>
  <c r="X404" i="1"/>
  <c r="Y404" i="1" s="1"/>
  <c r="X398" i="1"/>
  <c r="Y398" i="1" s="1"/>
  <c r="AB398" i="1" s="1"/>
  <c r="X397" i="1"/>
  <c r="Y397" i="1" s="1"/>
  <c r="AB397" i="1" s="1"/>
  <c r="X393" i="1"/>
  <c r="X389" i="1"/>
  <c r="Y389" i="1" s="1"/>
  <c r="AB389" i="1" s="1"/>
  <c r="X385" i="1"/>
  <c r="X381" i="1"/>
  <c r="Y381" i="1" s="1"/>
  <c r="AB381" i="1" s="1"/>
  <c r="X435" i="1"/>
  <c r="X433" i="1"/>
  <c r="Y433" i="1" s="1"/>
  <c r="X427" i="1"/>
  <c r="Y427" i="1" s="1"/>
  <c r="X418" i="1"/>
  <c r="Y418" i="1" s="1"/>
  <c r="X407" i="1"/>
  <c r="Y407" i="1" s="1"/>
  <c r="X395" i="1"/>
  <c r="Y395" i="1" s="1"/>
  <c r="AB395" i="1" s="1"/>
  <c r="X391" i="1"/>
  <c r="Y391" i="1" s="1"/>
  <c r="AB391" i="1" s="1"/>
  <c r="X387" i="1"/>
  <c r="Y387" i="1" s="1"/>
  <c r="AB387" i="1" s="1"/>
  <c r="X383" i="1"/>
  <c r="X378" i="1"/>
  <c r="Y378" i="1" s="1"/>
  <c r="X377" i="1"/>
  <c r="Y377" i="1" s="1"/>
  <c r="X425" i="1"/>
  <c r="X409" i="1"/>
  <c r="X408" i="1"/>
  <c r="Y408" i="1" s="1"/>
  <c r="X399" i="1"/>
  <c r="X390" i="1"/>
  <c r="Y390" i="1" s="1"/>
  <c r="AB390" i="1" s="1"/>
  <c r="X382" i="1"/>
  <c r="X426" i="1"/>
  <c r="X415" i="1"/>
  <c r="Y415" i="1" s="1"/>
  <c r="X406" i="1"/>
  <c r="X392" i="1"/>
  <c r="X384" i="1"/>
  <c r="Y384" i="1" s="1"/>
  <c r="AB384" i="1" s="1"/>
  <c r="X372" i="1"/>
  <c r="Y372" i="1" s="1"/>
  <c r="X368" i="1"/>
  <c r="Y368" i="1" s="1"/>
  <c r="AB368" i="1" s="1"/>
  <c r="X364" i="1"/>
  <c r="X360" i="1"/>
  <c r="Y360" i="1" s="1"/>
  <c r="AB360" i="1" s="1"/>
  <c r="X356" i="1"/>
  <c r="Y356" i="1" s="1"/>
  <c r="AB356" i="1" s="1"/>
  <c r="X420" i="1"/>
  <c r="X402" i="1"/>
  <c r="X396" i="1"/>
  <c r="Y396" i="1" s="1"/>
  <c r="AB396" i="1" s="1"/>
  <c r="X394" i="1"/>
  <c r="Y394" i="1" s="1"/>
  <c r="AB394" i="1" s="1"/>
  <c r="X386" i="1"/>
  <c r="Y386" i="1" s="1"/>
  <c r="AB386" i="1" s="1"/>
  <c r="X380" i="1"/>
  <c r="X379" i="1"/>
  <c r="Y379" i="1" s="1"/>
  <c r="X367" i="1"/>
  <c r="Y367" i="1" s="1"/>
  <c r="AB367" i="1" s="1"/>
  <c r="X362" i="1"/>
  <c r="Y362" i="1" s="1"/>
  <c r="AB362" i="1" s="1"/>
  <c r="X361" i="1"/>
  <c r="X351" i="1"/>
  <c r="Y351" i="1" s="1"/>
  <c r="AB351" i="1" s="1"/>
  <c r="X346" i="1"/>
  <c r="Y346" i="1" s="1"/>
  <c r="AB346" i="1" s="1"/>
  <c r="X341" i="1"/>
  <c r="Y341" i="1" s="1"/>
  <c r="AB341" i="1" s="1"/>
  <c r="X340" i="1"/>
  <c r="X331" i="1"/>
  <c r="Y331" i="1" s="1"/>
  <c r="X330" i="1"/>
  <c r="Y330" i="1" s="1"/>
  <c r="X319" i="1"/>
  <c r="Y319" i="1" s="1"/>
  <c r="X318" i="1"/>
  <c r="X317" i="1"/>
  <c r="Y317" i="1" s="1"/>
  <c r="X316" i="1"/>
  <c r="Y316" i="1" s="1"/>
  <c r="X441" i="1"/>
  <c r="Y441" i="1" s="1"/>
  <c r="AB441" i="1" s="1"/>
  <c r="X373" i="1"/>
  <c r="Y373" i="1" s="1"/>
  <c r="X363" i="1"/>
  <c r="Y363" i="1" s="1"/>
  <c r="AB363" i="1" s="1"/>
  <c r="X358" i="1"/>
  <c r="Y358" i="1" s="1"/>
  <c r="AB358" i="1" s="1"/>
  <c r="X357" i="1"/>
  <c r="Y357" i="1" s="1"/>
  <c r="AB357" i="1" s="1"/>
  <c r="X350" i="1"/>
  <c r="X349" i="1"/>
  <c r="Y349" i="1" s="1"/>
  <c r="X345" i="1"/>
  <c r="Y345" i="1" s="1"/>
  <c r="AB345" i="1" s="1"/>
  <c r="X339" i="1"/>
  <c r="Y339" i="1" s="1"/>
  <c r="X338" i="1"/>
  <c r="X337" i="1"/>
  <c r="Y337" i="1" s="1"/>
  <c r="X329" i="1"/>
  <c r="Y329" i="1" s="1"/>
  <c r="AB329" i="1" s="1"/>
  <c r="X328" i="1"/>
  <c r="X313" i="1"/>
  <c r="X306" i="1"/>
  <c r="Y306" i="1" s="1"/>
  <c r="X299" i="1"/>
  <c r="Y299" i="1" s="1"/>
  <c r="X293" i="1"/>
  <c r="X290" i="1"/>
  <c r="X281" i="1"/>
  <c r="Y281" i="1" s="1"/>
  <c r="AB281" i="1" s="1"/>
  <c r="X416" i="1"/>
  <c r="X376" i="1"/>
  <c r="Y376" i="1" s="1"/>
  <c r="X375" i="1"/>
  <c r="Y375" i="1" s="1"/>
  <c r="X371" i="1"/>
  <c r="Y371" i="1" s="1"/>
  <c r="AB371" i="1" s="1"/>
  <c r="X366" i="1"/>
  <c r="Y366" i="1" s="1"/>
  <c r="AB366" i="1" s="1"/>
  <c r="X365" i="1"/>
  <c r="Y365" i="1" s="1"/>
  <c r="AB365" i="1" s="1"/>
  <c r="X355" i="1"/>
  <c r="X352" i="1"/>
  <c r="Y352" i="1" s="1"/>
  <c r="AB352" i="1" s="1"/>
  <c r="X347" i="1"/>
  <c r="Y347" i="1" s="1"/>
  <c r="AB347" i="1" s="1"/>
  <c r="X342" i="1"/>
  <c r="Y342" i="1" s="1"/>
  <c r="X333" i="1"/>
  <c r="Y333" i="1" s="1"/>
  <c r="X332" i="1"/>
  <c r="Y332" i="1" s="1"/>
  <c r="X324" i="1"/>
  <c r="Y324" i="1" s="1"/>
  <c r="X323" i="1"/>
  <c r="Y323" i="1" s="1"/>
  <c r="X322" i="1"/>
  <c r="X321" i="1"/>
  <c r="Y321" i="1" s="1"/>
  <c r="X320" i="1"/>
  <c r="Y320" i="1" s="1"/>
  <c r="X309" i="1"/>
  <c r="X302" i="1"/>
  <c r="X297" i="1"/>
  <c r="Y297" i="1" s="1"/>
  <c r="AB297" i="1" s="1"/>
  <c r="X283" i="1"/>
  <c r="X370" i="1"/>
  <c r="X359" i="1"/>
  <c r="X289" i="1"/>
  <c r="Y289" i="1" s="1"/>
  <c r="X285" i="1"/>
  <c r="Y285" i="1" s="1"/>
  <c r="X282" i="1"/>
  <c r="Y282" i="1" s="1"/>
  <c r="AB282" i="1" s="1"/>
  <c r="X268" i="1"/>
  <c r="X257" i="1"/>
  <c r="Y257" i="1" s="1"/>
  <c r="X253" i="1"/>
  <c r="Y253" i="1" s="1"/>
  <c r="AB253" i="1" s="1"/>
  <c r="X252" i="1"/>
  <c r="Y252" i="1" s="1"/>
  <c r="X353" i="1"/>
  <c r="X315" i="1"/>
  <c r="Y315" i="1" s="1"/>
  <c r="X311" i="1"/>
  <c r="Y311" i="1" s="1"/>
  <c r="AB311" i="1" s="1"/>
  <c r="X308" i="1"/>
  <c r="X305" i="1"/>
  <c r="X296" i="1"/>
  <c r="Y296" i="1" s="1"/>
  <c r="AB296" i="1" s="1"/>
  <c r="X292" i="1"/>
  <c r="Y292" i="1" s="1"/>
  <c r="AB292" i="1" s="1"/>
  <c r="X288" i="1"/>
  <c r="Y288" i="1" s="1"/>
  <c r="X284" i="1"/>
  <c r="X279" i="1"/>
  <c r="Y279" i="1" s="1"/>
  <c r="AB279" i="1" s="1"/>
  <c r="X278" i="1"/>
  <c r="X277" i="1"/>
  <c r="X276" i="1"/>
  <c r="X267" i="1"/>
  <c r="Y267" i="1" s="1"/>
  <c r="AB267" i="1" s="1"/>
  <c r="X266" i="1"/>
  <c r="X265" i="1"/>
  <c r="X264" i="1"/>
  <c r="X263" i="1"/>
  <c r="Y263" i="1" s="1"/>
  <c r="X262" i="1"/>
  <c r="X256" i="1"/>
  <c r="Y256" i="1" s="1"/>
  <c r="AB256" i="1" s="1"/>
  <c r="X369" i="1"/>
  <c r="X348" i="1"/>
  <c r="Y348" i="1" s="1"/>
  <c r="AB348" i="1" s="1"/>
  <c r="X327" i="1"/>
  <c r="Y327" i="1" s="1"/>
  <c r="X326" i="1"/>
  <c r="Y326" i="1" s="1"/>
  <c r="X325" i="1"/>
  <c r="X303" i="1"/>
  <c r="Y303" i="1" s="1"/>
  <c r="X300" i="1"/>
  <c r="Y300" i="1" s="1"/>
  <c r="X286" i="1"/>
  <c r="Y286" i="1" s="1"/>
  <c r="X280" i="1"/>
  <c r="X269" i="1"/>
  <c r="Y269" i="1" s="1"/>
  <c r="X260" i="1"/>
  <c r="Y260" i="1" s="1"/>
  <c r="AB260" i="1" s="1"/>
  <c r="X259" i="1"/>
  <c r="X258" i="1"/>
  <c r="X254" i="1"/>
  <c r="Y254" i="1" s="1"/>
  <c r="AB254" i="1" s="1"/>
  <c r="X239" i="1"/>
  <c r="Y239" i="1" s="1"/>
  <c r="X238" i="1"/>
  <c r="Y238" i="1" s="1"/>
  <c r="X233" i="1"/>
  <c r="Y233" i="1" s="1"/>
  <c r="AB233" i="1" s="1"/>
  <c r="X232" i="1"/>
  <c r="Y232" i="1" s="1"/>
  <c r="X222" i="1"/>
  <c r="Y222" i="1" s="1"/>
  <c r="X374" i="1"/>
  <c r="X354" i="1"/>
  <c r="X336" i="1"/>
  <c r="Y336" i="1" s="1"/>
  <c r="X335" i="1"/>
  <c r="Y335" i="1" s="1"/>
  <c r="X334" i="1"/>
  <c r="Y334" i="1" s="1"/>
  <c r="X261" i="1"/>
  <c r="X247" i="1"/>
  <c r="Y247" i="1" s="1"/>
  <c r="X243" i="1"/>
  <c r="Y243" i="1" s="1"/>
  <c r="X242" i="1"/>
  <c r="Y242" i="1" s="1"/>
  <c r="X236" i="1"/>
  <c r="X229" i="1"/>
  <c r="Y229" i="1" s="1"/>
  <c r="X224" i="1"/>
  <c r="Y224" i="1" s="1"/>
  <c r="X213" i="1"/>
  <c r="Y213" i="1" s="1"/>
  <c r="AB213" i="1" s="1"/>
  <c r="X206" i="1"/>
  <c r="X200" i="1"/>
  <c r="Y200" i="1" s="1"/>
  <c r="X195" i="1"/>
  <c r="Y195" i="1" s="1"/>
  <c r="X191" i="1"/>
  <c r="Y191" i="1" s="1"/>
  <c r="AB191" i="1" s="1"/>
  <c r="X187" i="1"/>
  <c r="X182" i="1"/>
  <c r="Y182" i="1" s="1"/>
  <c r="X178" i="1"/>
  <c r="Y178" i="1" s="1"/>
  <c r="AB178" i="1" s="1"/>
  <c r="X174" i="1"/>
  <c r="Y174" i="1" s="1"/>
  <c r="AB174" i="1" s="1"/>
  <c r="X167" i="1"/>
  <c r="X161" i="1"/>
  <c r="Y161" i="1" s="1"/>
  <c r="AB161" i="1" s="1"/>
  <c r="X156" i="1"/>
  <c r="Y156" i="1" s="1"/>
  <c r="X344" i="1"/>
  <c r="Y344" i="1" s="1"/>
  <c r="AB344" i="1" s="1"/>
  <c r="X343" i="1"/>
  <c r="X314" i="1"/>
  <c r="Y314" i="1" s="1"/>
  <c r="X310" i="1"/>
  <c r="Y310" i="1" s="1"/>
  <c r="X307" i="1"/>
  <c r="Y307" i="1" s="1"/>
  <c r="X304" i="1"/>
  <c r="X298" i="1"/>
  <c r="Y298" i="1" s="1"/>
  <c r="AB298" i="1" s="1"/>
  <c r="X294" i="1"/>
  <c r="Y294" i="1" s="1"/>
  <c r="X250" i="1"/>
  <c r="Y250" i="1" s="1"/>
  <c r="X248" i="1"/>
  <c r="X244" i="1"/>
  <c r="Y244" i="1" s="1"/>
  <c r="X230" i="1"/>
  <c r="Y230" i="1" s="1"/>
  <c r="X225" i="1"/>
  <c r="Y225" i="1" s="1"/>
  <c r="X221" i="1"/>
  <c r="X220" i="1"/>
  <c r="X219" i="1"/>
  <c r="X218" i="1"/>
  <c r="X217" i="1"/>
  <c r="X216" i="1"/>
  <c r="X211" i="1"/>
  <c r="X205" i="1"/>
  <c r="X199" i="1"/>
  <c r="X194" i="1"/>
  <c r="X190" i="1"/>
  <c r="X186" i="1"/>
  <c r="X181" i="1"/>
  <c r="X177" i="1"/>
  <c r="X172" i="1"/>
  <c r="X166" i="1"/>
  <c r="X160" i="1"/>
  <c r="Y160" i="1" s="1"/>
  <c r="AB160" i="1" s="1"/>
  <c r="X155" i="1"/>
  <c r="X148" i="1"/>
  <c r="X144" i="1"/>
  <c r="Y144" i="1" s="1"/>
  <c r="AB144" i="1" s="1"/>
  <c r="X301" i="1"/>
  <c r="X255" i="1"/>
  <c r="Y255" i="1" s="1"/>
  <c r="AB255" i="1" s="1"/>
  <c r="X251" i="1"/>
  <c r="Y251" i="1" s="1"/>
  <c r="X249" i="1"/>
  <c r="Y249" i="1" s="1"/>
  <c r="X246" i="1"/>
  <c r="Y246" i="1" s="1"/>
  <c r="X241" i="1"/>
  <c r="Y241" i="1" s="1"/>
  <c r="X235" i="1"/>
  <c r="Y235" i="1" s="1"/>
  <c r="X234" i="1"/>
  <c r="Y234" i="1" s="1"/>
  <c r="AB234" i="1" s="1"/>
  <c r="X231" i="1"/>
  <c r="X228" i="1"/>
  <c r="Y228" i="1" s="1"/>
  <c r="X223" i="1"/>
  <c r="Y223" i="1" s="1"/>
  <c r="X214" i="1"/>
  <c r="Y214" i="1" s="1"/>
  <c r="AB214" i="1" s="1"/>
  <c r="X208" i="1"/>
  <c r="Y208" i="1" s="1"/>
  <c r="AB208" i="1" s="1"/>
  <c r="X207" i="1"/>
  <c r="Y207" i="1" s="1"/>
  <c r="X203" i="1"/>
  <c r="Y203" i="1" s="1"/>
  <c r="AB203" i="1" s="1"/>
  <c r="X201" i="1"/>
  <c r="Y201" i="1" s="1"/>
  <c r="X197" i="1"/>
  <c r="Y197" i="1" s="1"/>
  <c r="AB197" i="1" s="1"/>
  <c r="X196" i="1"/>
  <c r="Y196" i="1" s="1"/>
  <c r="X192" i="1"/>
  <c r="Y192" i="1" s="1"/>
  <c r="AB192" i="1" s="1"/>
  <c r="X188" i="1"/>
  <c r="Y188" i="1" s="1"/>
  <c r="AB188" i="1" s="1"/>
  <c r="X184" i="1"/>
  <c r="Y184" i="1" s="1"/>
  <c r="AB184" i="1" s="1"/>
  <c r="X183" i="1"/>
  <c r="Y183" i="1" s="1"/>
  <c r="X179" i="1"/>
  <c r="Y179" i="1" s="1"/>
  <c r="AB179" i="1" s="1"/>
  <c r="X175" i="1"/>
  <c r="Y175" i="1" s="1"/>
  <c r="AB175" i="1" s="1"/>
  <c r="X169" i="1"/>
  <c r="Y169" i="1" s="1"/>
  <c r="AB169" i="1" s="1"/>
  <c r="X162" i="1"/>
  <c r="Y162" i="1" s="1"/>
  <c r="X158" i="1"/>
  <c r="Y158" i="1" s="1"/>
  <c r="AB158" i="1" s="1"/>
  <c r="X157" i="1"/>
  <c r="Y157" i="1" s="1"/>
  <c r="X152" i="1"/>
  <c r="Y152" i="1" s="1"/>
  <c r="AB152" i="1" s="1"/>
  <c r="X151" i="1"/>
  <c r="Y151" i="1" s="1"/>
  <c r="X146" i="1"/>
  <c r="Y146" i="1" s="1"/>
  <c r="AB146" i="1" s="1"/>
  <c r="X140" i="1"/>
  <c r="Y140" i="1" s="1"/>
  <c r="X134" i="1"/>
  <c r="Y134" i="1" s="1"/>
  <c r="X126" i="1"/>
  <c r="Y126" i="1" s="1"/>
  <c r="P444" i="1"/>
  <c r="W12" i="1"/>
  <c r="X15" i="1"/>
  <c r="Y15" i="1" s="1"/>
  <c r="AB15" i="1" s="1"/>
  <c r="X21" i="1"/>
  <c r="Y21" i="1" s="1"/>
  <c r="AB21" i="1" s="1"/>
  <c r="X30" i="1"/>
  <c r="Y30" i="1" s="1"/>
  <c r="X39" i="1"/>
  <c r="Y39" i="1" s="1"/>
  <c r="AB39" i="1" s="1"/>
  <c r="X12" i="1"/>
  <c r="Q16" i="1"/>
  <c r="R16" i="1" s="1"/>
  <c r="X16" i="1"/>
  <c r="Y16" i="1" s="1"/>
  <c r="AB16" i="1" s="1"/>
  <c r="Q22" i="1"/>
  <c r="R22" i="1" s="1"/>
  <c r="X22" i="1"/>
  <c r="Y22" i="1" s="1"/>
  <c r="AB22" i="1" s="1"/>
  <c r="Q31" i="1"/>
  <c r="R31" i="1" s="1"/>
  <c r="X31" i="1"/>
  <c r="Y31" i="1" s="1"/>
  <c r="Q32" i="1"/>
  <c r="R32" i="1" s="1"/>
  <c r="X32" i="1"/>
  <c r="Y32" i="1" s="1"/>
  <c r="Q33" i="1"/>
  <c r="R33" i="1" s="1"/>
  <c r="X33" i="1"/>
  <c r="Y33" i="1" s="1"/>
  <c r="Q40" i="1"/>
  <c r="R40" i="1" s="1"/>
  <c r="X40" i="1"/>
  <c r="Y40" i="1" s="1"/>
  <c r="AB40" i="1" s="1"/>
  <c r="Q46" i="1"/>
  <c r="R46" i="1" s="1"/>
  <c r="X46" i="1"/>
  <c r="Y46" i="1" s="1"/>
  <c r="Q47" i="1"/>
  <c r="R47" i="1" s="1"/>
  <c r="X47" i="1"/>
  <c r="Y47" i="1" s="1"/>
  <c r="Q54" i="1"/>
  <c r="R54" i="1" s="1"/>
  <c r="X54" i="1"/>
  <c r="Y54" i="1" s="1"/>
  <c r="Q55" i="1"/>
  <c r="R55" i="1" s="1"/>
  <c r="X55" i="1"/>
  <c r="Y55" i="1" s="1"/>
  <c r="Q62" i="1"/>
  <c r="R62" i="1" s="1"/>
  <c r="X62" i="1"/>
  <c r="Y62" i="1" s="1"/>
  <c r="Q63" i="1"/>
  <c r="R63" i="1" s="1"/>
  <c r="X63" i="1"/>
  <c r="Y63" i="1" s="1"/>
  <c r="Q69" i="1"/>
  <c r="R69" i="1" s="1"/>
  <c r="X69" i="1"/>
  <c r="Y69" i="1" s="1"/>
  <c r="AB69" i="1" s="1"/>
  <c r="Q74" i="1"/>
  <c r="R74" i="1" s="1"/>
  <c r="X74" i="1"/>
  <c r="Y74" i="1" s="1"/>
  <c r="Q75" i="1"/>
  <c r="R75" i="1" s="1"/>
  <c r="X75" i="1"/>
  <c r="Y75" i="1" s="1"/>
  <c r="Q84" i="1"/>
  <c r="R84" i="1" s="1"/>
  <c r="X84" i="1"/>
  <c r="Y84" i="1" s="1"/>
  <c r="AB84" i="1" s="1"/>
  <c r="Q88" i="1"/>
  <c r="R88" i="1" s="1"/>
  <c r="X88" i="1"/>
  <c r="Y88" i="1" s="1"/>
  <c r="AB88" i="1" s="1"/>
  <c r="X93" i="1"/>
  <c r="Y93" i="1" s="1"/>
  <c r="AB93" i="1" s="1"/>
  <c r="X98" i="1"/>
  <c r="Y98" i="1" s="1"/>
  <c r="X99" i="1"/>
  <c r="Y99" i="1" s="1"/>
  <c r="AB99" i="1" s="1"/>
  <c r="X103" i="1"/>
  <c r="Y103" i="1" s="1"/>
  <c r="AB103" i="1" s="1"/>
  <c r="X108" i="1"/>
  <c r="Y108" i="1" s="1"/>
  <c r="X109" i="1"/>
  <c r="Y109" i="1" s="1"/>
  <c r="X117" i="1"/>
  <c r="Y117" i="1" s="1"/>
  <c r="X118" i="1"/>
  <c r="Y118" i="1" s="1"/>
  <c r="X119" i="1"/>
  <c r="Y119" i="1" s="1"/>
  <c r="X131" i="1"/>
  <c r="Y131" i="1" s="1"/>
  <c r="Q132" i="1"/>
  <c r="R132" i="1" s="1"/>
  <c r="Q134" i="1"/>
  <c r="R134" i="1" s="1"/>
  <c r="X135" i="1"/>
  <c r="Y135" i="1" s="1"/>
  <c r="Q137" i="1"/>
  <c r="R137" i="1" s="1"/>
  <c r="W139" i="1"/>
  <c r="Y139" i="1" s="1"/>
  <c r="AB139" i="1" s="1"/>
  <c r="Q151" i="1"/>
  <c r="W166" i="1"/>
  <c r="X171" i="1"/>
  <c r="W186" i="1"/>
  <c r="X189" i="1"/>
  <c r="W205" i="1"/>
  <c r="X209" i="1"/>
  <c r="X210" i="1"/>
  <c r="Y210" i="1" s="1"/>
  <c r="AB210" i="1" s="1"/>
  <c r="W218" i="1"/>
  <c r="Q227" i="1"/>
  <c r="R227" i="1" s="1"/>
  <c r="W227" i="1"/>
  <c r="Q266" i="1"/>
  <c r="R266" i="1" s="1"/>
  <c r="W266" i="1"/>
  <c r="Q278" i="1"/>
  <c r="R278" i="1" s="1"/>
  <c r="W278" i="1"/>
  <c r="Y181" i="1"/>
  <c r="AB181" i="1" s="1"/>
  <c r="Y199" i="1"/>
  <c r="AB199" i="1" s="1"/>
  <c r="Y217" i="1"/>
  <c r="Y221" i="1"/>
  <c r="AB221" i="1" s="1"/>
  <c r="Y258" i="1"/>
  <c r="Y383" i="1"/>
  <c r="AB383" i="1" s="1"/>
  <c r="S450" i="1"/>
  <c r="S12" i="1"/>
  <c r="X14" i="1"/>
  <c r="X18" i="1"/>
  <c r="X19" i="1"/>
  <c r="Y19" i="1" s="1"/>
  <c r="X20" i="1"/>
  <c r="X24" i="1"/>
  <c r="Y24" i="1" s="1"/>
  <c r="X25" i="1"/>
  <c r="X26" i="1"/>
  <c r="Y26" i="1" s="1"/>
  <c r="X27" i="1"/>
  <c r="X28" i="1"/>
  <c r="Y28" i="1" s="1"/>
  <c r="X29" i="1"/>
  <c r="X38" i="1"/>
  <c r="Y38" i="1" s="1"/>
  <c r="AB38" i="1" s="1"/>
  <c r="X42" i="1"/>
  <c r="X43" i="1"/>
  <c r="Y43" i="1" s="1"/>
  <c r="X44" i="1"/>
  <c r="X50" i="1"/>
  <c r="Y50" i="1" s="1"/>
  <c r="X51" i="1"/>
  <c r="X58" i="1"/>
  <c r="X59" i="1"/>
  <c r="Y59" i="1" s="1"/>
  <c r="X66" i="1"/>
  <c r="Y66" i="1" s="1"/>
  <c r="X67" i="1"/>
  <c r="X71" i="1"/>
  <c r="Y71" i="1" s="1"/>
  <c r="X80" i="1"/>
  <c r="Y80" i="1" s="1"/>
  <c r="X81" i="1"/>
  <c r="X86" i="1"/>
  <c r="X91" i="1"/>
  <c r="Y91" i="1" s="1"/>
  <c r="AB91" i="1" s="1"/>
  <c r="X95" i="1"/>
  <c r="X96" i="1"/>
  <c r="Y96" i="1" s="1"/>
  <c r="AB96" i="1" s="1"/>
  <c r="X101" i="1"/>
  <c r="X105" i="1"/>
  <c r="Y105" i="1" s="1"/>
  <c r="X106" i="1"/>
  <c r="X115" i="1"/>
  <c r="Y115" i="1" s="1"/>
  <c r="AB115" i="1" s="1"/>
  <c r="X124" i="1"/>
  <c r="X128" i="1"/>
  <c r="Y128" i="1" s="1"/>
  <c r="X133" i="1"/>
  <c r="Y133" i="1" s="1"/>
  <c r="AB133" i="1" s="1"/>
  <c r="X138" i="1"/>
  <c r="Y138" i="1" s="1"/>
  <c r="AB138" i="1" s="1"/>
  <c r="X142" i="1"/>
  <c r="Y142" i="1" s="1"/>
  <c r="AB142" i="1" s="1"/>
  <c r="X147" i="1"/>
  <c r="X150" i="1"/>
  <c r="Y150" i="1" s="1"/>
  <c r="X154" i="1"/>
  <c r="Y154" i="1" s="1"/>
  <c r="AB154" i="1" s="1"/>
  <c r="W155" i="1"/>
  <c r="X159" i="1"/>
  <c r="Y159" i="1" s="1"/>
  <c r="AB159" i="1" s="1"/>
  <c r="Y167" i="1"/>
  <c r="AB167" i="1" s="1"/>
  <c r="Y171" i="1"/>
  <c r="AB171" i="1" s="1"/>
  <c r="W177" i="1"/>
  <c r="X180" i="1"/>
  <c r="Y180" i="1" s="1"/>
  <c r="AB180" i="1" s="1"/>
  <c r="Y187" i="1"/>
  <c r="AB187" i="1" s="1"/>
  <c r="Y189" i="1"/>
  <c r="AB189" i="1" s="1"/>
  <c r="W194" i="1"/>
  <c r="X198" i="1"/>
  <c r="Y198" i="1" s="1"/>
  <c r="AB198" i="1" s="1"/>
  <c r="Y206" i="1"/>
  <c r="Y209" i="1"/>
  <c r="W216" i="1"/>
  <c r="W220" i="1"/>
  <c r="X226" i="1"/>
  <c r="Y226" i="1" s="1"/>
  <c r="Y236" i="1"/>
  <c r="X237" i="1"/>
  <c r="Q245" i="1"/>
  <c r="R245" i="1" s="1"/>
  <c r="W245" i="1"/>
  <c r="Y248" i="1"/>
  <c r="Q262" i="1"/>
  <c r="R262" i="1" s="1"/>
  <c r="W262" i="1"/>
  <c r="Y322" i="1"/>
  <c r="X45" i="1"/>
  <c r="Y45" i="1" s="1"/>
  <c r="X52" i="1"/>
  <c r="Y52" i="1" s="1"/>
  <c r="X53" i="1"/>
  <c r="Y53" i="1" s="1"/>
  <c r="X60" i="1"/>
  <c r="Y60" i="1" s="1"/>
  <c r="X61" i="1"/>
  <c r="Y61" i="1" s="1"/>
  <c r="X68" i="1"/>
  <c r="Y68" i="1" s="1"/>
  <c r="AB68" i="1" s="1"/>
  <c r="X72" i="1"/>
  <c r="Y72" i="1" s="1"/>
  <c r="X73" i="1"/>
  <c r="Y73" i="1" s="1"/>
  <c r="X82" i="1"/>
  <c r="Y82" i="1" s="1"/>
  <c r="X83" i="1"/>
  <c r="Y83" i="1" s="1"/>
  <c r="AB83" i="1" s="1"/>
  <c r="X87" i="1"/>
  <c r="Y87" i="1" s="1"/>
  <c r="AB87" i="1" s="1"/>
  <c r="X92" i="1"/>
  <c r="Y92" i="1" s="1"/>
  <c r="AB92" i="1" s="1"/>
  <c r="X97" i="1"/>
  <c r="Y97" i="1" s="1"/>
  <c r="X102" i="1"/>
  <c r="Y102" i="1" s="1"/>
  <c r="AB102" i="1" s="1"/>
  <c r="X107" i="1"/>
  <c r="Y107" i="1" s="1"/>
  <c r="AB107" i="1" s="1"/>
  <c r="X116" i="1"/>
  <c r="Y116" i="1" s="1"/>
  <c r="X125" i="1"/>
  <c r="Y125" i="1" s="1"/>
  <c r="AB125" i="1" s="1"/>
  <c r="X127" i="1"/>
  <c r="Y127" i="1" s="1"/>
  <c r="X132" i="1"/>
  <c r="Y132" i="1" s="1"/>
  <c r="AB132" i="1" s="1"/>
  <c r="X136" i="1"/>
  <c r="Y136" i="1" s="1"/>
  <c r="X137" i="1"/>
  <c r="Y137" i="1" s="1"/>
  <c r="X141" i="1"/>
  <c r="Y141" i="1" s="1"/>
  <c r="X145" i="1"/>
  <c r="Y145" i="1" s="1"/>
  <c r="AB145" i="1" s="1"/>
  <c r="Y147" i="1"/>
  <c r="AB147" i="1" s="1"/>
  <c r="W148" i="1"/>
  <c r="Y163" i="1"/>
  <c r="W172" i="1"/>
  <c r="X176" i="1"/>
  <c r="Y176" i="1" s="1"/>
  <c r="AB176" i="1" s="1"/>
  <c r="W190" i="1"/>
  <c r="X193" i="1"/>
  <c r="Y193" i="1" s="1"/>
  <c r="AB193" i="1" s="1"/>
  <c r="Y204" i="1"/>
  <c r="AB204" i="1" s="1"/>
  <c r="W211" i="1"/>
  <c r="X215" i="1"/>
  <c r="Y215" i="1" s="1"/>
  <c r="W219" i="1"/>
  <c r="Y240" i="1"/>
  <c r="X245" i="1"/>
  <c r="Y259" i="1"/>
  <c r="Y261" i="1"/>
  <c r="Q222" i="1"/>
  <c r="R222" i="1" s="1"/>
  <c r="Q229" i="1"/>
  <c r="R229" i="1" s="1"/>
  <c r="Q233" i="1"/>
  <c r="R233" i="1" s="1"/>
  <c r="Q243" i="1"/>
  <c r="Q247" i="1"/>
  <c r="W264" i="1"/>
  <c r="Y264" i="1" s="1"/>
  <c r="W276" i="1"/>
  <c r="Y276" i="1" s="1"/>
  <c r="Y302" i="1"/>
  <c r="Y364" i="1"/>
  <c r="AB364" i="1" s="1"/>
  <c r="Q232" i="1"/>
  <c r="R232" i="1" s="1"/>
  <c r="Y231" i="1"/>
  <c r="Y265" i="1"/>
  <c r="Y268" i="1"/>
  <c r="AB268" i="1" s="1"/>
  <c r="Y270" i="1"/>
  <c r="Y274" i="1"/>
  <c r="Y275" i="1"/>
  <c r="Y277" i="1"/>
  <c r="W280" i="1"/>
  <c r="Y280" i="1" s="1"/>
  <c r="AB280" i="1" s="1"/>
  <c r="Q280" i="1"/>
  <c r="R280" i="1" s="1"/>
  <c r="Y293" i="1"/>
  <c r="Q309" i="1"/>
  <c r="R309" i="1" s="1"/>
  <c r="W309" i="1"/>
  <c r="Y309" i="1" s="1"/>
  <c r="Y313" i="1"/>
  <c r="Y338" i="1"/>
  <c r="Y350" i="1"/>
  <c r="AB350" i="1" s="1"/>
  <c r="W283" i="1"/>
  <c r="W290" i="1"/>
  <c r="Y290" i="1" s="1"/>
  <c r="Q293" i="1"/>
  <c r="R293" i="1" s="1"/>
  <c r="Q297" i="1"/>
  <c r="R297" i="1" s="1"/>
  <c r="Q306" i="1"/>
  <c r="R306" i="1" s="1"/>
  <c r="Q313" i="1"/>
  <c r="R313" i="1" s="1"/>
  <c r="Q329" i="1"/>
  <c r="R329" i="1" s="1"/>
  <c r="Q339" i="1"/>
  <c r="R339" i="1" s="1"/>
  <c r="Y340" i="1"/>
  <c r="Q350" i="1"/>
  <c r="Y353" i="1"/>
  <c r="AB353" i="1" s="1"/>
  <c r="Y354" i="1"/>
  <c r="AB354" i="1" s="1"/>
  <c r="Y374" i="1"/>
  <c r="Y380" i="1"/>
  <c r="AB380" i="1" s="1"/>
  <c r="Y301" i="1"/>
  <c r="AB301" i="1" s="1"/>
  <c r="Y304" i="1"/>
  <c r="Y325" i="1"/>
  <c r="Y359" i="1"/>
  <c r="AB359" i="1" s="1"/>
  <c r="Y361" i="1"/>
  <c r="AB361" i="1" s="1"/>
  <c r="Q370" i="1"/>
  <c r="W370" i="1"/>
  <c r="Q409" i="1"/>
  <c r="R409" i="1" s="1"/>
  <c r="W409" i="1"/>
  <c r="Y409" i="1" s="1"/>
  <c r="Y284" i="1"/>
  <c r="Y305" i="1"/>
  <c r="AB305" i="1" s="1"/>
  <c r="Y308" i="1"/>
  <c r="AB308" i="1" s="1"/>
  <c r="Y318" i="1"/>
  <c r="Y328" i="1"/>
  <c r="Y343" i="1"/>
  <c r="Y369" i="1"/>
  <c r="AB369" i="1" s="1"/>
  <c r="Q320" i="1"/>
  <c r="Q321" i="1"/>
  <c r="Q322" i="1"/>
  <c r="Q323" i="1"/>
  <c r="Q324" i="1"/>
  <c r="Q332" i="1"/>
  <c r="Q333" i="1"/>
  <c r="Q342" i="1"/>
  <c r="Q347" i="1"/>
  <c r="Q352" i="1"/>
  <c r="R352" i="1" s="1"/>
  <c r="Q362" i="1"/>
  <c r="Q364" i="1"/>
  <c r="Q367" i="1"/>
  <c r="Y388" i="1"/>
  <c r="AB388" i="1" s="1"/>
  <c r="Q393" i="1"/>
  <c r="R393" i="1" s="1"/>
  <c r="W393" i="1"/>
  <c r="Y393" i="1" s="1"/>
  <c r="AB393" i="1" s="1"/>
  <c r="Q356" i="1"/>
  <c r="R356" i="1" s="1"/>
  <c r="Q372" i="1"/>
  <c r="Y382" i="1"/>
  <c r="AB382" i="1" s="1"/>
  <c r="Q385" i="1"/>
  <c r="W385" i="1"/>
  <c r="Q399" i="1"/>
  <c r="R399" i="1" s="1"/>
  <c r="W399" i="1"/>
  <c r="Y405" i="1"/>
  <c r="Q426" i="1"/>
  <c r="W426" i="1"/>
  <c r="Y355" i="1"/>
  <c r="AB355" i="1" s="1"/>
  <c r="Y425" i="1"/>
  <c r="Q406" i="1"/>
  <c r="R406" i="1" s="1"/>
  <c r="W406" i="1"/>
  <c r="Y406" i="1" s="1"/>
  <c r="Q408" i="1"/>
  <c r="R408" i="1" s="1"/>
  <c r="Q416" i="1"/>
  <c r="R416" i="1" s="1"/>
  <c r="W416" i="1"/>
  <c r="Y434" i="1"/>
  <c r="AB434" i="1" s="1"/>
  <c r="W435" i="1"/>
  <c r="Y435" i="1" s="1"/>
  <c r="Q435" i="1"/>
  <c r="R435" i="1" s="1"/>
  <c r="Y437" i="1"/>
  <c r="Q377" i="1"/>
  <c r="Y402" i="1"/>
  <c r="Y413" i="1"/>
  <c r="Q387" i="1"/>
  <c r="R387" i="1" s="1"/>
  <c r="Y392" i="1"/>
  <c r="AB392" i="1" s="1"/>
  <c r="Q395" i="1"/>
  <c r="R395" i="1" s="1"/>
  <c r="Y401" i="1"/>
  <c r="Y412" i="1"/>
  <c r="Q420" i="1"/>
  <c r="W420" i="1"/>
  <c r="Q430" i="1"/>
  <c r="R430" i="1" s="1"/>
  <c r="Y429" i="1"/>
  <c r="AB429" i="1" s="1"/>
  <c r="AB401" i="1" l="1"/>
  <c r="Y211" i="1"/>
  <c r="AB211" i="1" s="1"/>
  <c r="Y148" i="1"/>
  <c r="AB97" i="1"/>
  <c r="Y130" i="1"/>
  <c r="AB299" i="1"/>
  <c r="Y262" i="1"/>
  <c r="AB261" i="1" s="1"/>
  <c r="Y278" i="1"/>
  <c r="Y283" i="1"/>
  <c r="Y219" i="1"/>
  <c r="Y172" i="1"/>
  <c r="AB172" i="1" s="1"/>
  <c r="WWD462" i="1" s="1"/>
  <c r="Y186" i="1"/>
  <c r="AB186" i="1" s="1"/>
  <c r="Y416" i="1"/>
  <c r="Y399" i="1"/>
  <c r="AB399" i="1" s="1"/>
  <c r="Y190" i="1"/>
  <c r="AB190" i="1" s="1"/>
  <c r="Y266" i="1"/>
  <c r="Y385" i="1"/>
  <c r="AB385" i="1" s="1"/>
  <c r="AB336" i="1"/>
  <c r="AB289" i="1"/>
  <c r="AB79" i="1"/>
  <c r="AB104" i="1"/>
  <c r="AB182" i="1"/>
  <c r="AB331" i="1"/>
  <c r="AB136" i="1"/>
  <c r="AB116" i="1"/>
  <c r="AB73" i="1"/>
  <c r="AB378" i="1"/>
  <c r="Y216" i="1"/>
  <c r="AB309" i="1"/>
  <c r="AB293" i="1"/>
  <c r="WWC466" i="1" s="1"/>
  <c r="AB148" i="1"/>
  <c r="WWD458" i="1" s="1"/>
  <c r="AB45" i="1"/>
  <c r="Y194" i="1"/>
  <c r="AB194" i="1" s="1"/>
  <c r="Y177" i="1"/>
  <c r="AB177" i="1" s="1"/>
  <c r="Y155" i="1"/>
  <c r="AB155" i="1" s="1"/>
  <c r="Y227" i="1"/>
  <c r="AB226" i="1" s="1"/>
  <c r="Y166" i="1"/>
  <c r="AB166" i="1" s="1"/>
  <c r="WWC460" i="1" s="1"/>
  <c r="AB222" i="1"/>
  <c r="Y67" i="1"/>
  <c r="AB67" i="1" s="1"/>
  <c r="AB63" i="1"/>
  <c r="Y426" i="1"/>
  <c r="AB425" i="1" s="1"/>
  <c r="AB231" i="1"/>
  <c r="Y220" i="1"/>
  <c r="AB220" i="1" s="1"/>
  <c r="AB206" i="1"/>
  <c r="AB65" i="1"/>
  <c r="AB239" i="1"/>
  <c r="Y205" i="1"/>
  <c r="AB205" i="1" s="1"/>
  <c r="AB55" i="1"/>
  <c r="AB302" i="1"/>
  <c r="AB150" i="1"/>
  <c r="AB195" i="1"/>
  <c r="AB75" i="1"/>
  <c r="AB33" i="1"/>
  <c r="Y12" i="1"/>
  <c r="AB12" i="1" s="1"/>
  <c r="AB342" i="1"/>
  <c r="AB339" i="1"/>
  <c r="AB418" i="1"/>
  <c r="AB422" i="1"/>
  <c r="AB438" i="1"/>
  <c r="Y124" i="1"/>
  <c r="AB124" i="1" s="1"/>
  <c r="AB61" i="1"/>
  <c r="AB71" i="1"/>
  <c r="AB126" i="1"/>
  <c r="AB53" i="1"/>
  <c r="WWD461" i="1"/>
  <c r="WWB461" i="1"/>
  <c r="WWC461" i="1"/>
  <c r="AB140" i="1"/>
  <c r="AB319" i="1"/>
  <c r="WWD469" i="1"/>
  <c r="WWB469" i="1"/>
  <c r="WWC469" i="1"/>
  <c r="Y420" i="1"/>
  <c r="AB420" i="1" s="1"/>
  <c r="WWB471" i="1" s="1"/>
  <c r="AB435" i="1"/>
  <c r="AB432" i="1"/>
  <c r="AB313" i="1"/>
  <c r="WWC462" i="1"/>
  <c r="S444" i="1"/>
  <c r="S449" i="1" s="1"/>
  <c r="AB119" i="1"/>
  <c r="AB134" i="1"/>
  <c r="AB333" i="1"/>
  <c r="AB375" i="1"/>
  <c r="AB407" i="1"/>
  <c r="Q444" i="1"/>
  <c r="S452" i="1" s="1"/>
  <c r="Y106" i="1"/>
  <c r="AB106" i="1" s="1"/>
  <c r="Y58" i="1"/>
  <c r="AB57" i="1" s="1"/>
  <c r="Y25" i="1"/>
  <c r="AB129" i="1"/>
  <c r="Y101" i="1"/>
  <c r="AB101" i="1" s="1"/>
  <c r="Y86" i="1"/>
  <c r="AB86" i="1" s="1"/>
  <c r="AB49" i="1"/>
  <c r="Y14" i="1"/>
  <c r="AB14" i="1" s="1"/>
  <c r="AB247" i="1"/>
  <c r="WWD460" i="1"/>
  <c r="Y237" i="1"/>
  <c r="AB237" i="1" s="1"/>
  <c r="AB59" i="1"/>
  <c r="AB30" i="1"/>
  <c r="WWD466" i="1"/>
  <c r="AB412" i="1"/>
  <c r="AB430" i="1"/>
  <c r="AB409" i="1"/>
  <c r="AB372" i="1"/>
  <c r="AB275" i="1"/>
  <c r="AB257" i="1"/>
  <c r="AB200" i="1"/>
  <c r="Y245" i="1"/>
  <c r="AB242" i="1" s="1"/>
  <c r="AB229" i="1"/>
  <c r="Y218" i="1"/>
  <c r="AB215" i="1" s="1"/>
  <c r="WWD464" i="1"/>
  <c r="AB235" i="1"/>
  <c r="AB427" i="1"/>
  <c r="R444" i="1"/>
  <c r="Y81" i="1"/>
  <c r="AB81" i="1" s="1"/>
  <c r="Y44" i="1"/>
  <c r="AB44" i="1" s="1"/>
  <c r="Y27" i="1"/>
  <c r="AB327" i="1"/>
  <c r="AB283" i="1"/>
  <c r="AB415" i="1"/>
  <c r="Y370" i="1"/>
  <c r="AB370" i="1" s="1"/>
  <c r="AB306" i="1"/>
  <c r="WWD467" i="1" s="1"/>
  <c r="AB324" i="1"/>
  <c r="AB156" i="1"/>
  <c r="AB109" i="1"/>
  <c r="AB47" i="1"/>
  <c r="AB162" i="1"/>
  <c r="AB269" i="1"/>
  <c r="AB404" i="1"/>
  <c r="Y95" i="1"/>
  <c r="AB94" i="1" s="1"/>
  <c r="Y29" i="1"/>
  <c r="AB29" i="1" s="1"/>
  <c r="Y18" i="1"/>
  <c r="AB17" i="1" s="1"/>
  <c r="Y51" i="1"/>
  <c r="AB51" i="1" s="1"/>
  <c r="Y42" i="1"/>
  <c r="AB41" i="1" s="1"/>
  <c r="Y20" i="1"/>
  <c r="AB20" i="1" s="1"/>
  <c r="WWB457" i="1" l="1"/>
  <c r="WWC458" i="1"/>
  <c r="WWB462" i="1"/>
  <c r="WWB458" i="1"/>
  <c r="WWB459" i="1"/>
  <c r="WWB464" i="1"/>
  <c r="WWB466" i="1"/>
  <c r="WWE469" i="1"/>
  <c r="WWD471" i="1"/>
  <c r="WWB467" i="1"/>
  <c r="WWD472" i="1"/>
  <c r="WWC464" i="1"/>
  <c r="WWE464" i="1" s="1"/>
  <c r="WWC471" i="1"/>
  <c r="WWB460" i="1"/>
  <c r="WWE460" i="1" s="1"/>
  <c r="AB23" i="1"/>
  <c r="WWC456" i="1" s="1"/>
  <c r="S451" i="1"/>
  <c r="WWC463" i="1"/>
  <c r="WWB465" i="1"/>
  <c r="WWC465" i="1"/>
  <c r="WWD465" i="1"/>
  <c r="WWC467" i="1"/>
  <c r="WWE467" i="1" s="1"/>
  <c r="WWE462" i="1"/>
  <c r="WWD459" i="1"/>
  <c r="WWD463" i="1"/>
  <c r="WWH462" i="1"/>
  <c r="WWC472" i="1"/>
  <c r="WWD457" i="1"/>
  <c r="WWE466" i="1"/>
  <c r="AC448" i="1"/>
  <c r="WWC459" i="1"/>
  <c r="WWD468" i="1"/>
  <c r="WWB468" i="1"/>
  <c r="WWE468" i="1" s="1"/>
  <c r="WWC468" i="1"/>
  <c r="WWB472" i="1"/>
  <c r="WWB463" i="1"/>
  <c r="WWE458" i="1"/>
  <c r="WWE461" i="1"/>
  <c r="WWC457" i="1"/>
  <c r="WWE457" i="1" s="1"/>
  <c r="WWD470" i="1"/>
  <c r="WWB470" i="1"/>
  <c r="WWE470" i="1" s="1"/>
  <c r="WWC470" i="1"/>
  <c r="WWH463" i="1"/>
  <c r="AC450" i="1"/>
  <c r="WWD456" i="1" l="1"/>
  <c r="WWD473" i="1" s="1"/>
  <c r="AC449" i="1"/>
  <c r="AC451" i="1" s="1"/>
  <c r="WWB456" i="1"/>
  <c r="WWH464" i="1"/>
  <c r="WWH465" i="1" s="1"/>
  <c r="WWE471" i="1"/>
  <c r="WWE465" i="1"/>
  <c r="WWE463" i="1"/>
  <c r="WWE459" i="1"/>
  <c r="WWE472" i="1"/>
  <c r="WWB473" i="1"/>
  <c r="WWC473" i="1"/>
  <c r="WWE456" i="1" l="1"/>
  <c r="WWE473" i="1"/>
</calcChain>
</file>

<file path=xl/comments1.xml><?xml version="1.0" encoding="utf-8"?>
<comments xmlns="http://schemas.openxmlformats.org/spreadsheetml/2006/main">
  <authors>
    <author>laquijano</author>
    <author>jmzambrano</author>
  </authors>
  <commentList>
    <comment ref="A9" authorId="0">
      <text>
        <r>
          <rPr>
            <b/>
            <sz val="8"/>
            <color indexed="81"/>
            <rFont val="Tahoma"/>
            <family val="2"/>
          </rPr>
          <t>Numero de orden del hallazgo en el informe ( cuando una acción correctiva agrupa varios hallazgos pueden relacionarse en las celdas los números correspondientes )  relacionarse)</t>
        </r>
        <r>
          <rPr>
            <sz val="8"/>
            <color indexed="81"/>
            <rFont val="Tahoma"/>
            <family val="2"/>
          </rPr>
          <t xml:space="preserve">
</t>
        </r>
      </text>
    </comment>
    <comment ref="B9" authorId="0">
      <text>
        <r>
          <rPr>
            <b/>
            <sz val="8"/>
            <color indexed="81"/>
            <rFont val="Tahoma"/>
            <family val="2"/>
          </rPr>
          <t xml:space="preserve">Corresponde a la clasificación establecida por la CGR según la naturaleza del hallazgo y su origen en las diferentes áreas de la administración </t>
        </r>
        <r>
          <rPr>
            <sz val="8"/>
            <color indexed="81"/>
            <rFont val="Tahoma"/>
            <family val="2"/>
          </rPr>
          <t xml:space="preserve">
</t>
        </r>
      </text>
    </comment>
    <comment ref="F9" authorId="0">
      <text>
        <r>
          <rPr>
            <b/>
            <sz val="8"/>
            <color indexed="81"/>
            <rFont val="Tahoma"/>
            <family val="2"/>
          </rPr>
          <t>Es la acción (correctiva y/o preventiva) que adopta la entidad para subsanar o corregir la causa que genera el  hallazgo</t>
        </r>
        <r>
          <rPr>
            <sz val="8"/>
            <color indexed="81"/>
            <rFont val="Tahoma"/>
            <family val="2"/>
          </rPr>
          <t xml:space="preserve">
</t>
        </r>
      </text>
    </comment>
    <comment ref="G9" authorId="0">
      <text>
        <r>
          <rPr>
            <b/>
            <sz val="8"/>
            <color indexed="81"/>
            <rFont val="Tahoma"/>
            <family val="2"/>
          </rPr>
          <t xml:space="preserve">Propósito que tiene el cumplir con la acción emprendida para corregir o prevenir las situaciones que se derivan de los hallazgos </t>
        </r>
        <r>
          <rPr>
            <sz val="8"/>
            <color indexed="81"/>
            <rFont val="Tahoma"/>
            <family val="2"/>
          </rPr>
          <t xml:space="preserve">
</t>
        </r>
      </text>
    </comment>
    <comment ref="H9" authorId="0">
      <text>
        <r>
          <rPr>
            <b/>
            <sz val="8"/>
            <color indexed="81"/>
            <rFont val="Tahoma"/>
            <family val="2"/>
          </rPr>
          <t>Pasos cuantificables que permitan medir el avance y cumplimiento de la acción de mejoramiento.
Se pueden incluir tantas filas como metas sean necesarios.</t>
        </r>
      </text>
    </comment>
    <comment ref="I9" authorId="0">
      <text>
        <r>
          <rPr>
            <b/>
            <sz val="8"/>
            <color indexed="81"/>
            <rFont val="Tahoma"/>
            <family val="2"/>
          </rPr>
          <t xml:space="preserve">Nombre de la unidad de medida que se  utiliza para medir el grado de avance de la meta (unidades o porcentaje) y definición
 de la actividad a realizar   
</t>
        </r>
      </text>
    </comment>
    <comment ref="J9" authorId="0">
      <text>
        <r>
          <rPr>
            <b/>
            <sz val="8"/>
            <color indexed="81"/>
            <rFont val="Tahoma"/>
            <family val="2"/>
          </rPr>
          <t xml:space="preserve">Volumen o tamaño de la meta, establecido en unidades o porcentajes. 
</t>
        </r>
      </text>
    </comment>
    <comment ref="K9" authorId="0">
      <text>
        <r>
          <rPr>
            <b/>
            <sz val="8"/>
            <color indexed="81"/>
            <rFont val="Tahoma"/>
            <family val="2"/>
          </rPr>
          <t xml:space="preserve">Fecha programada para la iniciación de cada meta </t>
        </r>
        <r>
          <rPr>
            <sz val="8"/>
            <color indexed="81"/>
            <rFont val="Tahoma"/>
            <family val="2"/>
          </rPr>
          <t xml:space="preserve">
</t>
        </r>
      </text>
    </comment>
    <comment ref="L9" authorId="0">
      <text>
        <r>
          <rPr>
            <b/>
            <sz val="8"/>
            <color indexed="81"/>
            <rFont val="Tahoma"/>
            <family val="2"/>
          </rPr>
          <t xml:space="preserve">Fecha programada para la terminación de cada meta </t>
        </r>
      </text>
    </comment>
    <comment ref="M9" authorId="0">
      <text>
        <r>
          <rPr>
            <b/>
            <sz val="8"/>
            <color indexed="81"/>
            <rFont val="Tahoma"/>
            <family val="2"/>
          </rPr>
          <t xml:space="preserve">La hoja calcula automáticamente el plazo de duración de la acción de mejoramiento teniendo en cuenta las fechas de inicio y terminación de la meta.
</t>
        </r>
      </text>
    </comment>
    <comment ref="N9" authorId="1">
      <text>
        <r>
          <rPr>
            <b/>
            <sz val="8"/>
            <color indexed="81"/>
            <rFont val="Tahoma"/>
            <family val="2"/>
          </rPr>
          <t xml:space="preserve">Nombre de la Dependencia (s) responsable por el cumplimiento de la meta
</t>
        </r>
      </text>
    </comment>
    <comment ref="O9" authorId="0">
      <text>
        <r>
          <rPr>
            <b/>
            <sz val="8"/>
            <color indexed="81"/>
            <rFont val="Tahoma"/>
            <family val="2"/>
          </rPr>
          <t xml:space="preserve">Se consigna el numero de unidades ejecutadas por cada una de las metas 
</t>
        </r>
      </text>
    </comment>
    <comment ref="P9" authorId="0">
      <text>
        <r>
          <rPr>
            <sz val="8"/>
            <color indexed="81"/>
            <rFont val="Tahoma"/>
            <family val="2"/>
          </rPr>
          <t>Calcula el avance porcentual de la meta  dividiendo la ejecución informada en la columna N sobre la columna J</t>
        </r>
        <r>
          <rPr>
            <sz val="8"/>
            <color indexed="81"/>
            <rFont val="Tahoma"/>
            <family val="2"/>
          </rPr>
          <t xml:space="preserve">
</t>
        </r>
      </text>
    </comment>
    <comment ref="Y9" authorId="0">
      <text>
        <r>
          <rPr>
            <sz val="8"/>
            <color indexed="81"/>
            <rFont val="Tahoma"/>
            <family val="2"/>
          </rPr>
          <t>Calcula el avance porcentual de la meta  dividiendo la ejecución informada en la columna N sobre la columna J</t>
        </r>
        <r>
          <rPr>
            <sz val="8"/>
            <color indexed="81"/>
            <rFont val="Tahoma"/>
            <family val="2"/>
          </rPr>
          <t xml:space="preserve">
</t>
        </r>
      </text>
    </comment>
    <comment ref="AB9" authorId="0">
      <text>
        <r>
          <rPr>
            <sz val="8"/>
            <color indexed="81"/>
            <rFont val="Tahoma"/>
            <family val="2"/>
          </rPr>
          <t>Calcula el avance porcentual de la meta  dividiendo la ejecución informada en la columna N sobre la columna J</t>
        </r>
        <r>
          <rPr>
            <sz val="8"/>
            <color indexed="81"/>
            <rFont val="Tahoma"/>
            <family val="2"/>
          </rPr>
          <t xml:space="preserve">
</t>
        </r>
      </text>
    </comment>
  </commentList>
</comments>
</file>

<file path=xl/sharedStrings.xml><?xml version="1.0" encoding="utf-8"?>
<sst xmlns="http://schemas.openxmlformats.org/spreadsheetml/2006/main" count="3192" uniqueCount="1854">
  <si>
    <t>VIG 2012</t>
  </si>
  <si>
    <t>VIG 2011</t>
  </si>
  <si>
    <t>VIG 2009</t>
  </si>
  <si>
    <t>SGEV</t>
  </si>
  <si>
    <t>RUNT 2010</t>
  </si>
  <si>
    <t>UCTM 1S 2012</t>
  </si>
  <si>
    <t>LA SOBERANIA</t>
  </si>
  <si>
    <t xml:space="preserve"> INFORMACIÓN SOBRE LOS PLANES DE MEJORAMIENTO </t>
  </si>
  <si>
    <t>FECHA HOY</t>
  </si>
  <si>
    <t>VIG 2010</t>
  </si>
  <si>
    <t>VIG 2008</t>
  </si>
  <si>
    <t>TOTA</t>
  </si>
  <si>
    <t>RUNT 2011</t>
  </si>
  <si>
    <t>SEG VIAL</t>
  </si>
  <si>
    <t>INFORME PRESENTADO A LA CONTRALORIA GENERAL DE LA REPUBLICA</t>
  </si>
  <si>
    <t>ENTIDAD: MINISTERIO DE TRANSPORTE                     NIT,899,999,055-4</t>
  </si>
  <si>
    <t xml:space="preserve">MODALIDAD : AUDITORIA REGULAR </t>
  </si>
  <si>
    <t xml:space="preserve">No Hallazgo </t>
  </si>
  <si>
    <t>Código hallazgo</t>
  </si>
  <si>
    <r>
      <t>Descripción hallazgo (</t>
    </r>
    <r>
      <rPr>
        <sz val="9.5"/>
        <rFont val="Arial"/>
        <family val="2"/>
      </rPr>
      <t>No mas de 50 palabras</t>
    </r>
    <r>
      <rPr>
        <b/>
        <sz val="9.5"/>
        <rFont val="Arial"/>
        <family val="2"/>
      </rPr>
      <t xml:space="preserve">) </t>
    </r>
  </si>
  <si>
    <t>Causa del hallazgo</t>
  </si>
  <si>
    <t>Efecto del hallazgo</t>
  </si>
  <si>
    <t>Acción de mejoramiento</t>
  </si>
  <si>
    <t>Objetivo</t>
  </si>
  <si>
    <t>Descripción de las Metas</t>
  </si>
  <si>
    <t>Denominación de la Unidad de medida de la Meta</t>
  </si>
  <si>
    <t>Unidad de Medida de la Meta</t>
  </si>
  <si>
    <t>Fecha iniciación Metas</t>
  </si>
  <si>
    <t>Fecha terminación Metas</t>
  </si>
  <si>
    <t xml:space="preserve">Plazo en semanas de las Meta </t>
  </si>
  <si>
    <t>Área Responsable</t>
  </si>
  <si>
    <t xml:space="preserve">Avance físico de ejecución de las metas  </t>
  </si>
  <si>
    <t xml:space="preserve">Porcentaje de Avance físico de ejecución de las metas  </t>
  </si>
  <si>
    <t>Puntaje  Logrado  por las metas   (Poi)</t>
  </si>
  <si>
    <t xml:space="preserve">Puntaje Logrado por las metas  Vencidas (POMVi)  </t>
  </si>
  <si>
    <t>Puntaje atribuido metas vencidas</t>
  </si>
  <si>
    <t>Efectividad de la acción</t>
  </si>
  <si>
    <t>Estado de la meta del hallazgo</t>
  </si>
  <si>
    <t>Funcionario OCI Responsable</t>
  </si>
  <si>
    <t>Estado del Hallazgo</t>
  </si>
  <si>
    <t xml:space="preserve">SI </t>
  </si>
  <si>
    <t>NO</t>
  </si>
  <si>
    <t>OBSERVACION</t>
  </si>
  <si>
    <t>PLAN DE MEJORAMIENTO VIGENCIA 2013</t>
  </si>
  <si>
    <r>
      <rPr>
        <b/>
        <u/>
        <sz val="8"/>
        <rFont val="Calibri"/>
        <family val="2"/>
        <scheme val="minor"/>
      </rPr>
      <t>Hallazgo 1</t>
    </r>
    <r>
      <rPr>
        <b/>
        <sz val="8"/>
        <rFont val="Calibri"/>
        <family val="2"/>
        <scheme val="minor"/>
      </rPr>
      <t xml:space="preserve">    </t>
    </r>
    <r>
      <rPr>
        <sz val="8"/>
        <rFont val="Calibri"/>
        <family val="2"/>
        <scheme val="minor"/>
      </rPr>
      <t>En la visita realizada al organismo de Tránsito de Turbaco, se observó que trece (13) vehículos nuevos de transporte de carga, ingresaron al País sin contar con los requisitos exigidos por el Ministerio de Transporte ; como son: el certificado de cumplimiento de requisitos o la certificación de aprobación de caución expedida por el Ministerio de Transporte, toda vez, que en las carpetas donde se archivan los soportes para el ingreso del vehículo, no reposa ningún documento aprobado por la entidad. Lo cual indica que no se efectuó reposición del vehículo ni se constituyó póliza a favor del Ministerio por cada uno de estos vehículos que ingresaron. Lo anterior genera un presunto detrimento al Estado por $ 830 millones. La responsabilidad de la eventual incidencia fiscal del presente hallazgo estaría en principio en cabeza del Organismo de Tránsito mencionado.</t>
    </r>
  </si>
  <si>
    <t>Este ítem no se encuentra diligenciado en el informe de auditoria proporcionado por la Contraloría General de la República.</t>
  </si>
  <si>
    <t>No fue diligenciado por la Contraloría. Ya no se usa en el aplicativo SIRECI</t>
  </si>
  <si>
    <t>Dar  traslado al Organismo de Tránsito de Turbaco para que revise el tema y plantee las acciones de mejora.</t>
  </si>
  <si>
    <t>La Dirección de Transporte y Tránsito  trasladará a la Oficina de Tránsito de Turbaco el hallazgo para que esa dependencia indique las acciones.
Como acción de seguimiento al Plan de mejora planteado por el Organismo de Tránsito de Turbaco, se dará traslado a la Contraloría sobre las actuaciones que al respecto informe el Organismo de Tránsito.</t>
  </si>
  <si>
    <t>Oficio Traslado
Informe de Seguimiento</t>
  </si>
  <si>
    <t xml:space="preserve"> DTT</t>
  </si>
  <si>
    <r>
      <rPr>
        <b/>
        <u/>
        <sz val="8"/>
        <rFont val="Calibri"/>
        <family val="2"/>
        <scheme val="minor"/>
      </rPr>
      <t>Hallazgo 2</t>
    </r>
    <r>
      <rPr>
        <sz val="8"/>
        <rFont val="Calibri"/>
        <family val="2"/>
        <scheme val="minor"/>
      </rPr>
      <t xml:space="preserve">  De la información en formato Excel entregada por el RUNT y el  Ministerio de Transporte, a la Comisión de Auditoria de la Contraloría General,  se efectuó un cruce de los certificados emitidos en el Grupo de reposición de vehículos para autorizar el ingreso de vehículos de transporte de carga, con lo que arroja el listado entregado por el RUNT, se observó que aún no se ha registrado en el RUNT en su totalidad la información relativa al ingreso de vehículos de transporte de carga de las vigencias 2011 y 2012</t>
    </r>
  </si>
  <si>
    <t>Validar las bases de datos RUNT Vs Reposición Vehicular, y actualizar la información en el aplicativo RUNT.</t>
  </si>
  <si>
    <t>*Cruzar Base de Datos fuente RUNT vs Base de Datos Reposición Vehicular.
*Analizar la información.
*Actualizar la Plataforma</t>
  </si>
  <si>
    <t>Informe de cruce de Base de Datos.
Plataforma RUNT Actualizada.</t>
  </si>
  <si>
    <r>
      <rPr>
        <b/>
        <u/>
        <sz val="8"/>
        <rFont val="Calibri"/>
        <family val="2"/>
        <scheme val="minor"/>
      </rPr>
      <t xml:space="preserve">Hallazgo 3 </t>
    </r>
    <r>
      <rPr>
        <sz val="8"/>
        <rFont val="Calibri"/>
        <family val="2"/>
        <scheme val="minor"/>
      </rPr>
      <t xml:space="preserve">  De acuerdo a la información suministrada  por el Grupo de Reposición Integral de Vehículos, se observa a marzo de 2014, que se encontraban quince (15) vehículos de transporte de carga a los cuales se les expidió el certificado  de aprobación de ingreso del vehículo en los años 2010 a 2012, y aparecen registrados en el RUNT; sin que el Ministerio de Transporte hubiese proferido la respectiva resolución de cobro de las pólizas siniestradas o determinado si se efectuó la respectiva desintegración del vehículo. Lo anterior debido a que en el grupo de Reposición integral de Vehículos, se reportan las pólizas en estudio y en proceso de verificación</t>
    </r>
  </si>
  <si>
    <t>Informe de resultado pólizas en estado de verificación.
Ejecutar las recomendaciones resultado del informe.</t>
  </si>
  <si>
    <t>* Adelantar las acciones respectivas  resultado del levantamiento de información al interior del Grupo de Reposición Vehicular, respecto de las 18 pólizas de los años 2010 a 2012.
* Seguimiento de las acciones y recursos que se presenten en la ejecución respectiva.</t>
  </si>
  <si>
    <t>Informe de pólizas en verificación (18 casos 2010-2012)
Seguimiento acciones respectivas (18 casos 2010-2012).</t>
  </si>
  <si>
    <r>
      <rPr>
        <b/>
        <u/>
        <sz val="8"/>
        <rFont val="Calibri"/>
        <family val="2"/>
        <scheme val="minor"/>
      </rPr>
      <t xml:space="preserve">Hallazgo 4 </t>
    </r>
    <r>
      <rPr>
        <sz val="8"/>
        <rFont val="Calibri"/>
        <family val="2"/>
        <scheme val="minor"/>
      </rPr>
      <t xml:space="preserve">  El Decreto 173 de 2001 establece los requisitos para la habilitación de empresas de transporte de carga, así como los términos para atender de fondo la solicitud que realizan los particulares interesados en realizar dicho trámite.
Se observa que para el desarrollo de este trámite, el 36.4% de las solicitudes se hacen efectivas con posterioridad a los 90 días, término establecido en el decreto 173 de 2001, a causa de requerimientos adicionales de información que realiza el Ministerio de Transporte. Al respecto se tiene que la mayor parte del tiempo empleado (70%) para el desarrollo de ese trámite corresponde a revisiones a cargo del Ministerio, tanto previas como posteriores a los requerimientos de información adicional por parte del Ministerio
</t>
    </r>
  </si>
  <si>
    <t>Establecer en las Direcciones Territoriales la obligación de orientar a los ciudadanos realizando una revisión de la documentación en forma previa a la radicación.</t>
  </si>
  <si>
    <r>
      <t xml:space="preserve">Se establece como directriz para todas las Direcciones Territoriales, la obligación de proponer a los ciudadanos la opción de revisar la documentación de habilitación </t>
    </r>
    <r>
      <rPr>
        <sz val="8"/>
        <rFont val="Calibri"/>
        <family val="2"/>
        <scheme val="minor"/>
      </rPr>
      <t xml:space="preserve"> de carga, en forma previa a la radicación.</t>
    </r>
  </si>
  <si>
    <t>Generar una Circular para todas las Direcciones Territoriales.</t>
  </si>
  <si>
    <r>
      <rPr>
        <b/>
        <u/>
        <sz val="8"/>
        <rFont val="Calibri"/>
        <family val="2"/>
        <scheme val="minor"/>
      </rPr>
      <t xml:space="preserve">Hallazgo 5 </t>
    </r>
    <r>
      <rPr>
        <sz val="8"/>
        <rFont val="Calibri"/>
        <family val="2"/>
        <scheme val="minor"/>
      </rPr>
      <t xml:space="preserve"> Se observa en todos los trámites objeto de evaluación en esta auditoría (Expedición de planillas de viaje ocasional, expedición de tarjetas de operación y habilitación de empresas de transporte de carga), que la Hoja de Ruta, lista de chequeo avalada por el Sistema de Gestión de Calidad del Ministerio para llevar en físico la trazabilidad al proceso, no se está llenando completamente, lo cual evidencia potenciales riesgos en el control documental del proceso.  Lo anterior, a causa de la omisión en el uso de los mecanismos de control establecidos</t>
    </r>
  </si>
  <si>
    <t>Solicitar a los funcionarios de la Dirección Territorial Cundinamarca que intervienen en los diferentes procesos de autorizaciones el diligenciamiento del formato de hoja de ruta.</t>
  </si>
  <si>
    <t>Se establece como control que en la Dirección Territorial Cundinamarca no se  firme ni archive documento alguno si no tienen la hoja de ruta completamente diligenciada.</t>
  </si>
  <si>
    <t>Capacitación para el diligenciamiento de la hoja de ruta y seguimiento aleatorio mensual.</t>
  </si>
  <si>
    <t>DTT - DIRECCION TERRITORIAL CUNDINAMARCA</t>
  </si>
  <si>
    <r>
      <rPr>
        <b/>
        <u/>
        <sz val="8"/>
        <rFont val="Calibri"/>
        <family val="2"/>
        <scheme val="minor"/>
      </rPr>
      <t xml:space="preserve">Hallazgo 6. </t>
    </r>
    <r>
      <rPr>
        <sz val="8"/>
        <rFont val="Calibri"/>
        <family val="2"/>
        <scheme val="minor"/>
      </rPr>
      <t xml:space="preserve">A diciembre 31 de 2013, los Sistemas Integrados de Transporte Masivo, presentan inconvenientes tanto en la construcción de diferentes componentes de infraestructura, como en la operación y prestación del servicio que han afectado su implementación integral. </t>
    </r>
  </si>
  <si>
    <t>Incluir dentro del proceso de seguimiento una herramienta que permita identificar el estado de avance de los procesos de reestructuración de rutas del transporte colectivo, estado de reducción de oferta y cumplimiento de los niveles de flota requeridos.</t>
  </si>
  <si>
    <t xml:space="preserve">Solicitar a los Entes Gestores un reporte sobre el avance de los procesos de reestructuración de rutas, estado de reducción de oferta y cumplimiento de los niveles de flota requeridos, así como un plan de acción para su normalización. 
</t>
  </si>
  <si>
    <t>Comunicación o acta de reunión</t>
  </si>
  <si>
    <t>UMUS</t>
  </si>
  <si>
    <t xml:space="preserve">Realizar capacitaciones o talleres a los Entes Gestores sobre los componentes de trabajo de la UMUS. </t>
  </si>
  <si>
    <t xml:space="preserve">Realizar talleres de capacitación y/o experiencias entre SITM  y SETP </t>
  </si>
  <si>
    <t xml:space="preserve">Taller </t>
  </si>
  <si>
    <t xml:space="preserve">Del 8 al 10 de junio se  llevó a acabo un taller en la ciudad de Pasto con los SITM y SETP,  con el propósito de afianzar los procesos de de estructuración y seguimiento de los Planes de Manejo Ambiental para las obras de infraestructura, difundir experiencias obtenidas durante los procesos de planeación, contratación y ejecución de obra, Identificar las necesidades de fortalecimiento técnico e institucional local para mejorar el desempeño ambiental de los proyectos,  fortalecer la articulación entre las prácticas de gestión ambiental y las de gestión social, entendiendo los requerimientos particulares de los distintos proyectos.  </t>
  </si>
  <si>
    <t>Reportar los niveles de cumplimiento del Plan de Adquisiciones a los Entes Gestores.</t>
  </si>
  <si>
    <t xml:space="preserve">Reiterar el cumplimiento de los cronogramas de obra establecidos por el Ente Gestor. </t>
  </si>
  <si>
    <t>Mediante reuniones realizadas: 25/Jul/2014_Transmetro
4/Agos/2014_Megabus
5/Agos/2014_Transmilenio
5/Agos/2014_Transfederal
11/Agos/2014_Metrolínea
11/Agos/2014_Siva
12/Agos/2014_MetroCali
12/Agos/2014_Ciudad Amable
13/Agos/2014_Avante
14/Agos/2014_Metroplús
14/Agos/2014_Amable
15/Agos/2014_MovilidadFutura
19/Agos/2014_Metrosabanas
2/Sep/2014_SantaMarta  
Con los entes  gestores, se generaron actas de las reuniones donde se manifiesta el cumplimiento de los cronogramas de obras.</t>
  </si>
  <si>
    <r>
      <rPr>
        <b/>
        <u/>
        <sz val="8"/>
        <rFont val="Calibri"/>
        <family val="2"/>
        <scheme val="minor"/>
      </rPr>
      <t xml:space="preserve">Hallazgo 7 </t>
    </r>
    <r>
      <rPr>
        <sz val="8"/>
        <rFont val="Calibri"/>
        <family val="2"/>
        <scheme val="minor"/>
      </rPr>
      <t xml:space="preserve">
• No se encuentra relacionada toda la información de las resoluciones proferidas para el cobro de las cauciones en los casos que no se realizó el proceso de desintegración. Cruzado el listado suministrado a esta comisión por este grupo, con lo reportado y cobrado por el Grupo de ingresos y Cartera, se determinó la falta de información en más de 150 resoluciones.
• En algunos registros se asocian pólizas pertenecientes a otras aseguradoras, reportan el mismo número de resolución asociado a dos compañías de seguros, diferencias en razón social de las aseguradoras, o en nombres de los tomadores de las pólizas y números de resoluciones.
</t>
    </r>
  </si>
  <si>
    <t>Realizar mesas de trabajo entre los Grupos de Reposición Vehicular e Ingresos y Cartera, para cruce de información y retroalimentación de los procesos.</t>
  </si>
  <si>
    <t>* Mesa de trabajo para retroalimentación de información vigencias 2011 y 2012.
* Cruce y unificación de Base de Datos entre Reposición Vehicular e Ingresos y Cartera.
* Análisis individual de las 150 resoluciones identificadas por la Contraloría General de la República.</t>
  </si>
  <si>
    <t>*Base de Datos unificada.
*Resultado análisis 150 casos específicos.</t>
  </si>
  <si>
    <t>DTT</t>
  </si>
  <si>
    <r>
      <rPr>
        <b/>
        <u/>
        <sz val="8"/>
        <rFont val="Calibri"/>
        <family val="2"/>
        <scheme val="minor"/>
      </rPr>
      <t xml:space="preserve">Hallazgo 8 </t>
    </r>
    <r>
      <rPr>
        <sz val="8"/>
        <rFont val="Calibri"/>
        <family val="2"/>
        <scheme val="minor"/>
      </rPr>
      <t xml:space="preserve">   De los 44 productos que planeó la Dirección de Transporte y Tránsito, reflejados en el Plan de gestión vigencia 2013, se determinó que:
• 17 de los productos registrados en el Plan de Gestión 2013, son retomados de la vigencia 2012, por no alcanzarse el cumplimiento de las metas.
• Para veintidós (22) de ellos, no logró cumplir la meta establecida del 100%, es decir que el cumplimiento al Plan de Gestión de la Dirección, fue de aproximadamente en el 52%.
• A pesar de reportar, a 31 de diciembre de 2013, cumplimiento de las metas del 100% en (6) Seis de los productos , se observó que no se logró cumplir con lo previsto en el Plan de gestión, dado que para algunos de ellos, el indicador era la expedición de actos administrativos, documentos o reglamentos; y al término del periodo, solo se quedó en elaboración de informes, documentos pendientes de revisión y emisión del acto administrativo, documentos en ajustes finales o en revisión. Es de anotar, que algunos de estos fueron replanteados en el Plan de gestión 2014.</t>
    </r>
  </si>
  <si>
    <t>Incluir en el plan de gestión 2014, los proyectos no terminados en el 2013 para culminar su ejecución.</t>
  </si>
  <si>
    <t>1. Incluir los productos incompletos en el plan de gestión 2014 y clasificarlos como prioritarios para culminar su ejecución.
2. Elaborar un listado de acciones prioritarias para adelantar en el año 2014, en el cual se incluyan todas las actividades incompletas del año 2013.</t>
  </si>
  <si>
    <t>1. Informe trimestral de autoevaluación a la ejecución del plan de gestión
2. Seguimiento al Plan de mejoramiento de la Contraloría.</t>
  </si>
  <si>
    <r>
      <rPr>
        <b/>
        <u/>
        <sz val="8"/>
        <rFont val="Calibri"/>
        <family val="2"/>
        <scheme val="minor"/>
      </rPr>
      <t>Hallazgo 9.</t>
    </r>
    <r>
      <rPr>
        <sz val="8"/>
        <rFont val="Calibri"/>
        <family val="2"/>
        <scheme val="minor"/>
      </rPr>
      <t xml:space="preserve"> Seguimiento Evaluación del Transporte Urbano (Administrativo) 
La información que contiene la actual plataforma presenta deficiencias, por cuanto no reporta información sobre la totalidad de los entes involucrados, hecho que resta efectividad a la evaluación del desempeño de cada uno de los Sistemas Integrados de Transporte Masivo en operación, a través de los indicadores definidos. </t>
    </r>
  </si>
  <si>
    <t xml:space="preserve">Elaborar un diagnóstico del estado actual del Sistema de Seguimiento y Evaluación del Transporte Urbano SISETU e indicadores planteados en la Resolución 4147 de 2009 </t>
  </si>
  <si>
    <t>Adelantar el proceso correspondiente para la contratación del diagnóstico al Sistema de Seguimiento y Evaluación del Transporte Urbano SISETU</t>
  </si>
  <si>
    <t>Contrato</t>
  </si>
  <si>
    <t xml:space="preserve">Mediante correo electronico se enviaron las invitaciones a cotizar a diferentes firmas con fecha de: 
30/jul/2014_Steer Davies &amp; Limited Sucursal Colombia
30Jul/2014_Sigmagp
4/Agos/2014_Mobile-cm
11/Agos/2014_Transconsult
19/Agos/2014_GSD
21/Agos/2014_GSD 
Se esta haciendo lo pertinente para adelantar el proceso de contratación de la consultoría, y dependiendo del desarrollo de esta se puede obtener la Resolución. </t>
  </si>
  <si>
    <r>
      <rPr>
        <b/>
        <u/>
        <sz val="8"/>
        <rFont val="Calibri"/>
        <family val="2"/>
        <scheme val="minor"/>
      </rPr>
      <t>Hallazgo 10.</t>
    </r>
    <r>
      <rPr>
        <b/>
        <sz val="8"/>
        <rFont val="Calibri"/>
        <family val="2"/>
        <scheme val="minor"/>
      </rPr>
      <t xml:space="preserve"> </t>
    </r>
    <r>
      <rPr>
        <sz val="8"/>
        <rFont val="Calibri"/>
        <family val="2"/>
        <scheme val="minor"/>
      </rPr>
      <t xml:space="preserve"> Estructura de Control UMUS (Administrativo)
La propuesta recibida de la Oficina encargada de la Gestión de Calidad del Ministerio de Transporte y que hace referencia a la inclusión de nuevos riesgos de la Unidad de Movilidad Urbana Sostenible en el Mapa de Riesgos, a mayo de 2014 se encuentra en proceso de complementación por parte de la UMUS, por lo tanto, El Ministerio de Transporte aún no ha incluido en el Sistema de Gestión de Calidad, los procedimientos particulares que corresponden a las funciones que mediante Resolución 0269 del 7 de febrero de 2012 fueron asignadas a esta Unidad.  Situación que resta efectividad al seguimiento y evaluación de todos los controles aplicados para mitigar los riesgos en el manejo del proceso misional y de apoyo que corresponde a la UMUS</t>
    </r>
  </si>
  <si>
    <t xml:space="preserve">Proponer a la Oficina Asesora de Planeación del Ministerio, la actualización del mapa de riesgos, así como los procedimientos desarrollados por la UMUS </t>
  </si>
  <si>
    <t>Estructurar una propuesta de actualización del mapa de riesgo acorde con los componentes definidos en la Resolución 269 de 2012. </t>
  </si>
  <si>
    <t>Mapa de Riesgos</t>
  </si>
  <si>
    <t>En la reunión realizada el 2014/08/04 en la oficina de Planeación se trabajo la propuesta del mapa de riesgos. El 2014/08/20 se envía correo electronico con la versión final del mapa de riesgos para ser aprobado e incluido por la oficina de Planeación.  Se encuentra en proceso de Actualización los mapas de riesgo institucionales.</t>
  </si>
  <si>
    <t xml:space="preserve">Modificar el instructivo AAT-I-001 Asesoría y seguimiento en la implementación y desarrollo de los Sistemas Integrados de Transporte Masivo y Estratégico - SITM y SETP, con el fin de incluir actividades propias de los SETP. </t>
  </si>
  <si>
    <t xml:space="preserve">Instructivo </t>
  </si>
  <si>
    <t>El instructivo AAT-I-001 se encuentra aprobado y ya  esta disponible la version 2 en el aplicativo Daruma , acorde con la normatividad vigente de los SITM y SETP</t>
  </si>
  <si>
    <t xml:space="preserve">Elaborar el procedimiento para la no objeción de PMA´s para licitación de obra, por parte del componente Ambiental.  </t>
  </si>
  <si>
    <t xml:space="preserve">Procedimiento </t>
  </si>
  <si>
    <t>Se tiene aprobado por la Coordinadora de la UMUS la versión final del 20140805_Procedimiento para la No Obejción de PMAs, el cual es insumo de trabajo del componente ambiental de la UMUS.</t>
  </si>
  <si>
    <t xml:space="preserve">Diseñar el formato de Validación de contenidos de PMA y su instructivo, para las áreas ambiental y social, el cual permite evidenciar el seguimiento a los Sistemas de Transporte en los componentes desarrollados por la UMUS. </t>
  </si>
  <si>
    <t xml:space="preserve">Formato </t>
  </si>
  <si>
    <t>Se tiene aprobado por la Coordinadora de la UMUS la versión final del formato 20140805_Validación de Contenidos PMAs. el cual es insumo de trabajo del componente ambiental de la UMUS.</t>
  </si>
  <si>
    <t xml:space="preserve">Elaborar el formato seguimiento observaciones entes gestores - Umus, el cual permite realizar el seguimiento a los Sistemas, debiendo ser diligenciado de manera permanente por las diferentes áreas de la Unidad. </t>
  </si>
  <si>
    <t>Se tiene aprobado por la Coordinadora de la UMUS la versión final del formato 20140810_Seguimiento a observaciones. El cual es adoptado por todos los componentes de la UMUS.</t>
  </si>
  <si>
    <t xml:space="preserve">Elaborar los flujogramas para los procesos de contratación Norma Banco, tales como contratación directa-fuente única, contratación consultores individuales y shopping. </t>
  </si>
  <si>
    <t xml:space="preserve">Flujograma </t>
  </si>
  <si>
    <t xml:space="preserve">Se realizaron y aprobaron por la Coordinadora,  los flujogramas: Contratación directa-fuente única, Contratación Consultores individuales  y Shopping, de acuerdo a la norma Banco.   </t>
  </si>
  <si>
    <r>
      <rPr>
        <b/>
        <u/>
        <sz val="8"/>
        <rFont val="Calibri"/>
        <family val="2"/>
        <scheme val="minor"/>
      </rPr>
      <t xml:space="preserve">Hallazgo 11. </t>
    </r>
    <r>
      <rPr>
        <sz val="8"/>
        <rFont val="Calibri"/>
        <family val="2"/>
        <scheme val="minor"/>
      </rPr>
      <t>Contratación Estudios y Diseños programa “Plan Vial Regional". Se ha observado que el Ministerio asume la contratación de algunos Estudios y Diseños en vías priorizadas del Plan Vial Regional, cuando de acuerdo a la política establecida, la responsabilidad recae directamente sobre los Departamentos, siendo la función del Ministerio la de cofinanciar los proyectos, ayudar a los Departamentos con la transferencia de recursos y apoyar a los Departamentos en sus actividades de Gestión Vial a través de la asistencia técnica y los convenios de financiación o cofinanciación</t>
    </r>
  </si>
  <si>
    <t>Incluir en el plan de operaciones del programa los  lineamientos emitidos por el BID,  principalmente en lo  que corresponde  al traslado de  recursos para su ejecución por parte de un tercero.</t>
  </si>
  <si>
    <t>Solicitar Concepto al BID sobre la obligatoriedad del cumplimiento del Apéndice 3-Guía a los Consultores - Responsabilidad, numeral 2 del documento "POLITICAS PARA LA SELECCIÓN Y CONTRATACIÓN DE CONSULTORES FINANCIADOS POR EL BANCO INTERAMERICANO DE DESARROLLO.
Se acatará la recomendación del BID para subsanar la observación para consecuentemente modificar el Plan de Operaciones del Programa.</t>
  </si>
  <si>
    <t>Número de Modificaciones del Plan de operaciones</t>
  </si>
  <si>
    <t>DIFRA</t>
  </si>
  <si>
    <r>
      <rPr>
        <b/>
        <u/>
        <sz val="8"/>
        <rFont val="Calibri"/>
        <family val="2"/>
        <scheme val="minor"/>
      </rPr>
      <t>Hallazgo 12.</t>
    </r>
    <r>
      <rPr>
        <sz val="8"/>
        <rFont val="Calibri"/>
        <family val="2"/>
        <scheme val="minor"/>
      </rPr>
      <t xml:space="preserve"> Seguimiento a metas de ejecución de los Planes Viales Departamentales: el Ministerio de Transporte,  no ha efectuado un seguimiento adecuado para los objetivos de la política se cumplan de manera adecuada, se ha limitado a llevar una matriz de ejecución de obras, sin ejecutar análisis para evaluar la efectividad de la política a nivel de ejecución y tomar las medidas pertinentes sobre el particular</t>
    </r>
  </si>
  <si>
    <t xml:space="preserve">Mejorar el formato de seguimiento de reporte de los PVD para que sean parte del SGC del Ministerio de Transporte. </t>
  </si>
  <si>
    <t xml:space="preserve">Modificar la matriz de seguimiento existente  discriminando la información por proyecto incluido en el PVD y el tipo de intervención realizado. </t>
  </si>
  <si>
    <t>Documentos modificados</t>
  </si>
  <si>
    <t>Identificar anualmente los avances o deficiencias en la ejecución de los PVD por parte de los departamentos, a través de la formulación y análisis de indicadores de cumplimiento de metas.</t>
  </si>
  <si>
    <t xml:space="preserve">Cálculo de los siguientes indicadores:                                                                                                               a. N° vías intervenidas del PVD/ N° de vías priorizadas en el PVD
b. Valor de  Inversión acumulada/ Valor inversión programada. </t>
  </si>
  <si>
    <t>No. de departamentos con PVD con indicadores calculados</t>
  </si>
  <si>
    <t>Realizar visitas periódicas de acompañamiento y capacitación a los departamentos.</t>
  </si>
  <si>
    <t xml:space="preserve">Priorización de los 5 departamentos con indicadores mas bajos, para reforzar mediante visitas y capacitación las ventajas del seguimiento a metodologías de planificación. 
</t>
  </si>
  <si>
    <t>Número de Visitas realizadas</t>
  </si>
  <si>
    <r>
      <rPr>
        <b/>
        <u/>
        <sz val="8"/>
        <rFont val="Calibri"/>
        <family val="2"/>
        <scheme val="minor"/>
      </rPr>
      <t>Hallazgo 13.</t>
    </r>
    <r>
      <rPr>
        <sz val="8"/>
        <rFont val="Calibri"/>
        <family val="2"/>
        <scheme val="minor"/>
      </rPr>
      <t xml:space="preserve"> Implementación del Sistema Integral Nacional de Información de Carreteras (SINC) y del Sistema de Información Geográfica “Plan Vial Regional” (SIGPVR). La consulta del SINC a través de la web no muestra la suficiente información que se considere de valor para que, como se cita en el artículo 4°, sea una herramienta en la toma de decisiones para la concesión de licencias y permisos por parte de las curadurías, debido a que, por la falta de funcionabilidad de la aplicación, se hace difícil la consulta de información. </t>
    </r>
  </si>
  <si>
    <t xml:space="preserve">Repotencialización del Servidor para el SINC y ampliación del ancho de banda para el servicio dentro del Ministerio de Transporte.                        </t>
  </si>
  <si>
    <t xml:space="preserve">Coordinar con  la Oficina de Informática y la Secretaría General el incremento del ancho de banda a 32 MHz para el SINC y el SIG-PVR y repotencialización de la memoria RAM.    </t>
  </si>
  <si>
    <t xml:space="preserve">Solicitud de ampliación de ancho de banda y repotencialización del Servidor del SINC y el SIG-PVR (memorando)                                                                     </t>
  </si>
  <si>
    <t>Fortalecimiento en el acompañamiento a los Entes Territoriales para guiarlos en el cumplimiento de la Resolución 1860 de 2013 para implementación del SINC.</t>
  </si>
  <si>
    <t xml:space="preserve">
Realizar 1 taller de socialización y entrenamiento en Bogotá para todas las Secretarías de Infraestructura departamentales,  para exponer los requerimientos de la Resolución 1860.                                                             </t>
  </si>
  <si>
    <t xml:space="preserve">                                                                Evento de capacitación Resolución 1860                                                               </t>
  </si>
  <si>
    <t xml:space="preserve">Priorizar 4 departamentos y sus municipios para realizar en coordinación con las gobernaciones departamentales el seguimiento al cumplimiento de los requerimientos de información del SINC.                                                            
</t>
  </si>
  <si>
    <t>Elaboración de Plan de trabajo por departamento priorizado</t>
  </si>
  <si>
    <t>Generar anualmente con corte a 15 de enero de cada año un reporte a la Procuraduría con el listado anual de las Entidades que se encuentran en incumplimiento de la ley 1228 de 2008 y la resolución 1860 de 2013.</t>
  </si>
  <si>
    <t xml:space="preserve">                   
Oficio a la Procuraduría General de la Nación con la relación de los entes territoriales en incumplimiento.</t>
  </si>
  <si>
    <r>
      <rPr>
        <b/>
        <sz val="8"/>
        <rFont val="Calibri"/>
        <family val="2"/>
        <scheme val="minor"/>
      </rPr>
      <t>Hallazgo No. 14 D</t>
    </r>
    <r>
      <rPr>
        <sz val="8"/>
        <rFont val="Calibri"/>
        <family val="2"/>
        <scheme val="minor"/>
      </rPr>
      <t>eficiencia en el Modelo de Gestión de la Acción de Repetición (Administrativo)   
En virtud de la  Ley 872 de 2003, que crea el Sistema de Gestión de Calidad, la Resolución 3600 de 2006 mediante la cual el Ministerio lo adopta, y demás criterios normativos aplicables, se observa que frente a los procesos iniciados con fundamento el Artículo 90 Constitucional y Ley 678 de 2001 (Acción de Repetición), si bien la Entidad dispone de un modelo de gestión general para la Defensa Judicial, el mismo no cubre todas las actuaciones previstas para este tipo de acción y por lo tanto no es el más apropiado para controlar su efectividad. 
Como consecuencia de lo anterior, es susceptible de presentarse falencias en la actividad que ejerce el Ministerio, al no contar con mecanismos definidos necesarios tanto a nivel central como en las territoriales que permitan realizar un seguimiento y control a la gestión de la defensa judicial, como a la actividad ejercida por los funcionarios y abogados externos en cuanto a esta acción se refiere, desde el estudio de su procedencia hasta su terminación en vía judicial.</t>
    </r>
  </si>
  <si>
    <t>Elaborar documento que contenga el modelo de gestión para ejercer la defensa judicial de la Entidad.</t>
  </si>
  <si>
    <t>Dentro del Modelo de Gestión se debe incluir un capítulo de defensa judicial.</t>
  </si>
  <si>
    <t xml:space="preserve">Documento Modelo de Gestión </t>
  </si>
  <si>
    <t>OAJ</t>
  </si>
  <si>
    <r>
      <rPr>
        <b/>
        <sz val="8"/>
        <rFont val="Calibri"/>
        <family val="2"/>
        <scheme val="minor"/>
      </rPr>
      <t>Hallazgo No.15</t>
    </r>
    <r>
      <rPr>
        <sz val="8"/>
        <rFont val="Calibri"/>
        <family val="2"/>
        <scheme val="minor"/>
      </rPr>
      <t xml:space="preserve"> Inconsistencias en la Base de Datos, Litigob y SIRECI (Administrativo)
Con observancia a lo dispuesto en el Decreto 1795 de 2007 Articulo 3º y teniendo en cuenta la función y finalidad del sistema único de información de la actividad litigiosa y de la gestión jurídica del Estado, como también las políticas dispuestas por la Agencia Nacional de Defensa Jurídica del Estado, encontramos las siguientes inconsistencias: 
• En relación con el listado de las Acciones de Repetición que se encuentran en proceso, es decir, que no exista pronunciamiento que ponga fin de una u otra manera, se incluyó el Proceso No. 2007-00052.  Revisado Litigob, cuyo ID interno es No. 227422 (2007-00052 AR), se observa que su estado actual es activo; no obstante, revisado en la Consulta de Procesos de la Rama Judicial se confirma que el proceso en mención se encuentra terminado. El Ministerio mediante comunicación radicada con el No. 20141500156541 informa la necesidad de contar con la constancia de ejecutoria para archivar el proceso en Litigob, argumento que resulta válido para ese efecto. No obstante, al estar incluido en la base de datos  del grupo correspondiente, es evidente la falta de consistencia de la información relativa al número total de acciones en curso, frente a la reportada en otros sistemas de información citados.
• En cuanto al proceso identificado con el ID interno No. 194998 (2002-02759 AR) se observa que la última actuación registrada en el sistema único de información es de fecha 2006-05-19 .
• Del proceso con ID interno No. 338712 (2012-00191 AR) se tiene que el mismo se inició en los Juzgados Administrativos de Bogotá y por razón de competencia fue remitido al Consejo de Estado Sección Tercera, sin embargo, el número registrado en Litigob 11001333603320120019100, corresponde a la radicación de los Juzgados, debiendo asumir en el Consejo de Estado una radicación distinta ................ 
Por otra parte, al consultar el Sistema de Rendición Electrónica de la Cuenta e Informes – SIRECI, se encontró:
• En la casilla del reporte de fallos en contra de la entidad no ingresan los datos correspondientes al valor de los fallos o sentencias, lo que no permite llevar un control. 
</t>
    </r>
  </si>
  <si>
    <t>Realizar auditorías a las territoriales de acuerdo con la metodología implementada en el modelo de gestión.</t>
  </si>
  <si>
    <t xml:space="preserve">Realizar a cada una de las territoriales una auditoría que se documentará en un acta. </t>
  </si>
  <si>
    <t>Acta de Auditoria</t>
  </si>
  <si>
    <r>
      <rPr>
        <b/>
        <sz val="8"/>
        <rFont val="Calibri"/>
        <family val="2"/>
        <scheme val="minor"/>
      </rPr>
      <t xml:space="preserve">Hallazgo No. 16 </t>
    </r>
    <r>
      <rPr>
        <sz val="8"/>
        <rFont val="Calibri"/>
        <family val="2"/>
        <scheme val="minor"/>
      </rPr>
      <t xml:space="preserve">Fallas en la Comunicación y Ausencias de Procedimiento (Administrativo)
La Resolución 008188 del 3 de septiembre de 2012 delegó en el Subdirector de Talento Humano y en el Subdirector Administrativo y Financiero la ordenación del gasto y el pago de todas las obligaciones sin límite de cuantía  a cargo de la entidad, originadas en procesos judiciales, pago de condenas, provenientes de sentencias, conciliaciones, laudos arbitrales o cualquier otro mecanismo; así mismo la facultad de determinar la procedencia de acciones contra terceros como consecuencia de su conducta dolosa o gravemente culposa y que haya dado reconocimiento indemnizatorio por parte del Estado se encuentra otorgada al Comité de Conciliación y Defensa Judicial.
De tal forma, no se refleja una comunicación periódica entre la Oficina Asesora Jurídica y las dos Subdirecciones mencionadas, que permita realizar un cruce entre los pagos efectivamente realizados por estas dependencias a fin de realizar el correspondiente análisis con observancia de los términos, para determinar si obedecen a la conducta descrita en el párrafo anterior, es decir, no cuentan con un procedimiento claro y documentado donde una vez realizado el pago o el último pago si es el caso se informe a la oficina correspondiente, con el fin de iniciar las acciones pertinentes, la acción civil o disciplinaria y evitar un detrimento de carácter pecuniario mayor. </t>
    </r>
  </si>
  <si>
    <t>Elaborar documento que contenga un modelo de gestión para ejercer la defensa judicial de la entidad.</t>
  </si>
  <si>
    <t>Dentro del Modelo de Gestión se debe incluir un capítulo de Defensa Judicial.</t>
  </si>
  <si>
    <r>
      <rPr>
        <b/>
        <sz val="8"/>
        <rFont val="Calibri"/>
        <family val="2"/>
        <scheme val="minor"/>
      </rPr>
      <t xml:space="preserve">Hallazgo No. 17 </t>
    </r>
    <r>
      <rPr>
        <sz val="8"/>
        <rFont val="Calibri"/>
        <family val="2"/>
        <scheme val="minor"/>
      </rPr>
      <t>Seguimiento y control de las Acciones de Repetición asumidas e iniciadas por el Ministerio (Administrativo) 
En atención a la obligación de carácter constitucional contendida en el Artículo 90 de la Carta Política, en concordancia con el Articulo 4 de la ley 678 de 2001 que le asiste al Ministerio y atendiendo a la finalidad misma de Acción de Repetición, resulta necesario iniciar las acciones correspondientes, como también su debido seguimiento y control a efectos de una defensa judicial eficaz y oportuna. Así mismo, el Decreto 4085 del 1º de noviembre de 2011 en su artículo 3º define la defensa jurídica de la Nación.
Verificada la información suministrada en relación con las Acciones de Repetición que son adelantadas por el Ministerio de Transporte, se observa que en las carpetas correspondientes, no obran la totalidad de piezas procesales , ni las actuaciones efectuadas por el Ministerio y sus apoderados, lo que dificulta realizar un seguimiento a cada proceso a efectos de ejercer un control y verificar las posibles acciones a tomar de forma adecuada y oportuna, en aras de garantizar los intereses de la entidad; así mismo, no ha sido posible por parte de esta Auditoria establecer el estado actual en el que se encuentran.  Tal es el caso de los Procesos Nos. 2007-00351 (4544), 2012-00191 (6251), 2002-02759 (4043), 2005-005580 (2295). Lo anterior no permite verificar la diligencia y eficacia de las acciones del Ministerio.
En cuanto al proceso No. 2005-0080 (2295), no obstante haber sido iniciado en vigencias anteriores, se tiene que dicha acción se incorporó por fuera del término establecido.</t>
    </r>
  </si>
  <si>
    <t xml:space="preserve">Elaborar documento que contenga un modelo de gestión para ejercer la defensa judicial de la entidad </t>
  </si>
  <si>
    <r>
      <rPr>
        <b/>
        <sz val="8"/>
        <color indexed="8"/>
        <rFont val="Calibri"/>
        <family val="2"/>
        <scheme val="minor"/>
      </rPr>
      <t>Hallazgo No.  18</t>
    </r>
    <r>
      <rPr>
        <sz val="8"/>
        <color indexed="8"/>
        <rFont val="Calibri"/>
        <family val="2"/>
        <scheme val="minor"/>
      </rPr>
      <t xml:space="preserve"> Base de datos Cobro Coactivo (Administrativo)
En lo que respecta a la base de datos , se tiene que de la información suministrada inicialmente se observa en relación con el Proceso No. 26 de 2013 en la casilla obligación que asciende a $21.636.720; no obstante, verificado el expediente, se confirma el valor de obligación por un valor de $14.424.480, obedeciendo a una falta de comunicación entre las dependencias e induciendo en error al momento de totalizar la cartera por recaudar a favor del ministerio. Por otra parte de los 454 procesos vigentes a diciembre de 2013, se observa que 24 procesos iniciados entre el año 2000 y 2010 , cuentan con la providencia que ordena librar mandamiento de pago; no obstante, a la fecha no registran orden de continuar con la ejecución y medida cautelar decretada.  A manera de ejemplo, se observa que el proceso No. 11 de 2010 no registra mandamiento de pago y actuaciones posteriores.</t>
    </r>
  </si>
  <si>
    <t>1. Solicitar al Grupo de Informática la implementación de alarmas y controles en la base de datos.</t>
  </si>
  <si>
    <t>Requerimiento al Grupo de Informática.</t>
  </si>
  <si>
    <t xml:space="preserve">Memorando. </t>
  </si>
  <si>
    <t>2. Elaborar documento que contenga un modelo de gestión.</t>
  </si>
  <si>
    <t>Dentro del Modelo de Gestión se debe incluir un capítulo de Jurisdicción Coactiva.</t>
  </si>
  <si>
    <t>Modelo de Gestión.</t>
  </si>
  <si>
    <t>3. Gestionar los 24 procesos de acuerdo con las diferentes etapas procesales en que se encuentren.</t>
  </si>
  <si>
    <t>Sustanciar los procesos.</t>
  </si>
  <si>
    <t>Acto Administrativo de Impulso.</t>
  </si>
  <si>
    <r>
      <rPr>
        <b/>
        <u/>
        <sz val="8"/>
        <rFont val="Calibri"/>
        <family val="2"/>
        <scheme val="minor"/>
      </rPr>
      <t>Hallazgo 19</t>
    </r>
    <r>
      <rPr>
        <sz val="8"/>
        <rFont val="Calibri"/>
        <family val="2"/>
        <scheme val="minor"/>
      </rPr>
      <t>. Recibo definitivo de contratos de consultoría para realización de Estudios y Diseños del programa “Plan Vial Regional”</t>
    </r>
  </si>
  <si>
    <t xml:space="preserve">Realizar un informe final de supervisión del contrato anexo al acta de terminación, donde se defina cronograma para recibo definitivo y liquidación, de acuerdo con las condiciones específicas del contrato.   </t>
  </si>
  <si>
    <t xml:space="preserve">Elaboración de plantilla de informe anexo al acta de terminación.
</t>
  </si>
  <si>
    <t>Número de informes  vs. Número de contratos con actas de terminación (FIS 012) sin liquidación</t>
  </si>
  <si>
    <r>
      <rPr>
        <b/>
        <u/>
        <sz val="8"/>
        <color indexed="8"/>
        <rFont val="Calibri"/>
        <family val="2"/>
        <scheme val="minor"/>
      </rPr>
      <t xml:space="preserve">Hallazgo 20. CONVENIO 054 Junio 3 2011. </t>
    </r>
    <r>
      <rPr>
        <sz val="8"/>
        <color indexed="8"/>
        <rFont val="Calibri"/>
        <family val="2"/>
        <scheme val="minor"/>
      </rPr>
      <t>Liquidación. (Administrativo con presunto alcance Disciplinario).  Cuyo objeto consiste en la transferencia de recursos por parte del Ministerio de Transporte al Distrito de Barranquilla para el Apoyo en el Mejoramiento de la Interconexión Vial Regional mediante la Construcción de la Segunda Calzada de la Avenida Circunvalar de Barranquilla – Atlántico; según acta 04, su recibo definitivo se realizó el 17 de enero de 2012 y  fue liquidado el 2 de febrero de 2012 sin haberse terminado de construir las obras contempladas en el alcance del mismo objeto, es decir, para las cuales se trasfirieron los recursos(...)Sin embargo desde el 2 de febrero de 2012 fecha de liquidación del Convenio, y hasta la fecha, el Ministerio de Transporte viene realizando supervisión a las obras aún sin terminar, financiadas con recursos de un Convenio ya liquidado.</t>
    </r>
  </si>
  <si>
    <t xml:space="preserve">
Coordinar con la oficina Asesora de Jurídica la liquidación, de tal forma que todos los Convenios que incluyan transferencia de recursos no serán liquidados hasta que terminen la obras.  Se solicitará  concepto a la Oficina Asesora de Jurídica, mediante el cual se informe el soporte para la liquidación del referido convenio.
</t>
  </si>
  <si>
    <t xml:space="preserve">Reunión de coordinación interdependencias
</t>
  </si>
  <si>
    <t>Número de reuniones de coordinación y acuerdo en acta</t>
  </si>
  <si>
    <t xml:space="preserve"> Las fechas de inicio y de terminación están indicadas para las visitas. Las cuales estarán sujetas a la terminación de la obra. Si el proyecto termina antes de un año, las visitas serán suspendidas.</t>
  </si>
  <si>
    <t xml:space="preserve"> Se continuará con el acompañamiento a la ejecución del proyecto hasta que terminen las obras
</t>
  </si>
  <si>
    <t>Realizar visitas periódicas al proyecto cada 2 meses hasta que se termine la obra</t>
  </si>
  <si>
    <t xml:space="preserve">
Numero de visitas</t>
  </si>
  <si>
    <r>
      <rPr>
        <b/>
        <u/>
        <sz val="8"/>
        <color indexed="8"/>
        <rFont val="Calibri"/>
        <family val="2"/>
        <scheme val="minor"/>
      </rPr>
      <t xml:space="preserve">Hallazgo 21. CONVENIO 054 Junio 3 2011. </t>
    </r>
    <r>
      <rPr>
        <sz val="8"/>
        <color indexed="8"/>
        <rFont val="Calibri"/>
        <family val="2"/>
        <scheme val="minor"/>
      </rPr>
      <t>Campamentos y señalización obras. No se observó ningún tipo de instalación ni campamento de la interventoría en el sitio de las obras; por otra parte, no se encontró  ningún tipo de señalización al interior, situación que además de no garantizar un eficiente control y seguridad en su ejecución, refleja una presunta inobservancia respecto de la instalación de los dispositivos y señales informativas establecidas para tal fin por el Manual de Señalización del Ministerio de Transporte.</t>
    </r>
  </si>
  <si>
    <t xml:space="preserve">
1) Mediante Comunicación  dar traslado a la Alcaldía de Barranquilla de los hallazgos realizados por la Contraloría.    
</t>
  </si>
  <si>
    <r>
      <t>Remitir nuevamente mediante oficio el documento de hallazgos de la Contraloría  a la Alcaldía</t>
    </r>
    <r>
      <rPr>
        <sz val="8"/>
        <color rgb="FFFF0000"/>
        <rFont val="Calibri"/>
        <family val="2"/>
        <scheme val="minor"/>
      </rPr>
      <t xml:space="preserve"> </t>
    </r>
    <r>
      <rPr>
        <sz val="8"/>
        <color theme="1"/>
        <rFont val="Calibri"/>
        <family val="2"/>
        <scheme val="minor"/>
      </rPr>
      <t xml:space="preserve">por competencia.
</t>
    </r>
  </si>
  <si>
    <t xml:space="preserve">Número de Oficios de remisión de hallazgos
</t>
  </si>
  <si>
    <t>2) Continuar con el acompañamiento a la entidad ejecutora durante el tiempo de ejecución de las obras, para lo cual se continuará solicitando los informes periódicamente (haciendo énfasis en las observaciones realizadas por la contraloría en el marco de la presente auditoría)  y se realizarán visitas por lo menos cada 3 meses.</t>
  </si>
  <si>
    <t>Se continuará solicitando los informes periódicamente y se realizarán visitas por lo menos cada 2 meses.</t>
  </si>
  <si>
    <t>Número informes de visitas</t>
  </si>
  <si>
    <r>
      <rPr>
        <b/>
        <u/>
        <sz val="8"/>
        <color indexed="8"/>
        <rFont val="Calibri"/>
        <family val="2"/>
        <scheme val="minor"/>
      </rPr>
      <t xml:space="preserve">Hallazgo 22. CONVENIO 054 Junio 3 2011. </t>
    </r>
    <r>
      <rPr>
        <sz val="8"/>
        <color indexed="8"/>
        <rFont val="Calibri"/>
        <family val="2"/>
        <scheme val="minor"/>
      </rPr>
      <t>Gestión Social. Representantes de la comunidad del área del proyecto donde se ejecutan las obras de Solución a desnivel en la Intersección entre la interconexión Vial Regional y Empalme con el Puente sobre el Río Magdalena, manifestaron a la CGR y al representante del Ministerio de Transporte, su inconformidad por el no dragado del caño aguas arriba del puente en construcción y amenazaron con obstaculizar la ejecución de las obras, ya que según la versión al llegar la época de lluvias se presentarían inundaciones que afectarían por lo menos a 5000 familias.</t>
    </r>
  </si>
  <si>
    <t xml:space="preserve">
Mediante Comunicación  dar traslado a la Alcaldía de Barranquilla de los hallazgos realizados por la Contraloría.    </t>
  </si>
  <si>
    <t xml:space="preserve">Remitir nuevamente mediante oficio el documento de hallazgos de la contraloría   a la Alcaldía por competencia.
</t>
  </si>
  <si>
    <t xml:space="preserve">2) Continuar con el acompañamiento a la entidad ejecutora durante el tiempo de ejecución de las obras, para lo cual se continuará solicitando los informes periódicamente (haciendo énfasis en las observaciones realizadas por la contraloría en el marco de la presente auditoria)  y se realizarán visitas por lo menos cada 3 meses
</t>
  </si>
  <si>
    <r>
      <rPr>
        <b/>
        <u/>
        <sz val="8"/>
        <color indexed="8"/>
        <rFont val="Calibri"/>
        <family val="2"/>
        <scheme val="minor"/>
      </rPr>
      <t>Hallazgo 23</t>
    </r>
    <r>
      <rPr>
        <b/>
        <sz val="8"/>
        <color indexed="8"/>
        <rFont val="Calibri"/>
        <family val="2"/>
        <scheme val="minor"/>
      </rPr>
      <t>.</t>
    </r>
    <r>
      <rPr>
        <sz val="8"/>
        <color indexed="8"/>
        <rFont val="Calibri"/>
        <family val="2"/>
        <scheme val="minor"/>
      </rPr>
      <t xml:space="preserve"> CONVENIO 054 Junio 3 2011. Mantenimiento. Se observó invasión de basuras en Box Culvert y alcantarilla de las obras correspondientes a la Construcción del Mejoramiento de la Interconexión Vial – Segunda Calzada Carrera 38 a Carrera 46, obstrucción que además de la proliferación de malos olores en la zona, afecta la normal circulación y drenaje de las aguas de escorrentía y pone en riesgo la estabilidad de las mismas ante un eventual represamiento e inundación.</t>
    </r>
  </si>
  <si>
    <t xml:space="preserve">
1) Mediante Comunicación  dar traslado a la Alcaldía de Barranquilla de los hallazgos realizados por la Contraloría.     se continuará solicitando los informes periódicamente (haciendo énfasis en las observaciones realizadas por la contraloría en el marco de la presente auditoría)  y se realizarán visitas por lo menos cada 3 meses.
</t>
  </si>
  <si>
    <t>se continuará solicitando los informes periódicamente (haciendo énfasis en las observaciones realizadas por la contraloría en el marco de la presente auditoría)  y se realizarán visitas por lo menos cada 3 meses.</t>
  </si>
  <si>
    <t xml:space="preserve">
Número informes de visitas</t>
  </si>
  <si>
    <r>
      <rPr>
        <b/>
        <u/>
        <sz val="8"/>
        <color indexed="8"/>
        <rFont val="Calibri"/>
        <family val="2"/>
        <scheme val="minor"/>
      </rPr>
      <t>Hallazgo 24</t>
    </r>
    <r>
      <rPr>
        <sz val="8"/>
        <color indexed="8"/>
        <rFont val="Calibri"/>
        <family val="2"/>
        <scheme val="minor"/>
      </rPr>
      <t xml:space="preserve">. CONVENIO 054 Junio 3 2011.  Interventoría. El no acatamiento de los  requerimientos realizados por la interventoría en forma oportuna por parte del Contratista, además de un posible incumplimiento contractual, muestra un desmejoramiento en las condiciones de calidad con que deben ejecutarse las obras contratadas. </t>
    </r>
  </si>
  <si>
    <t xml:space="preserve"> 
1) Mediante Comunicación  dar traslado a la Alcaldía de Barranquilla de los hallazgos realizados por la Contraloría.   </t>
  </si>
  <si>
    <t>Remitir nuevamente mediante oficio el documento de hallazgos de la contraloría   a la Alcaldía por competencia.</t>
  </si>
  <si>
    <t xml:space="preserve"> 2) Continuar con el acompañamiento a la entidad ejecutora durante el tiempo de ejecución de las obras, para lo cual se continuará solicitando los informes periódicamente (haciendo énfasis en las observaciones realizadas por la contraloría en el marco de la presente auditoría)  y se realizarán visitas por lo menos cada 3 meses.</t>
  </si>
  <si>
    <t>Continuar con el acompañamiento a la entidad ejecutora durante el tiempo de ejecución de las obras, para lo cual se continuará solicitando los informes periódicamente y se realizarán visitas por lo menos cada 2 meses.</t>
  </si>
  <si>
    <r>
      <rPr>
        <b/>
        <u/>
        <sz val="8"/>
        <color indexed="8"/>
        <rFont val="Calibri"/>
        <family val="2"/>
        <scheme val="minor"/>
      </rPr>
      <t xml:space="preserve">Hallazgo 25. </t>
    </r>
    <r>
      <rPr>
        <sz val="8"/>
        <color indexed="8"/>
        <rFont val="Calibri"/>
        <family val="2"/>
        <scheme val="minor"/>
      </rPr>
      <t>CONVENIO 085 abril 19  2012. Avance Obras. A marzo 17 de 2014  la obra presenta un avance acumulado físico del 49,64% contra un avance acumulado programado del 64,42%, que indica un atraso del 14,78%. El Constructor entre otros, no ha cumplido con la entrega de los estudios definitivos y ajustes en los diseños de estructura y geotecnia de los puentes a construir.</t>
    </r>
  </si>
  <si>
    <t xml:space="preserve">Reiterar mediante oficio la necesidad de recuperar el atraso según se presente.                                                                                                                                                                                                                    </t>
  </si>
  <si>
    <t>Reiterar  mediante comunicación la necesidad de recuperar el atraso.</t>
  </si>
  <si>
    <t>El Ministerio de Transporte ha venido solicitando ante la Alcaldía De Barranquilla la presentación de las  copias magnéticas de informes semanales y mensuales, con el fin de conocer el estado de avance de las obras y de ser necesario se  ha reiterado mediante oficios  oficio # 2013500029761 agosto 18 de 2013 y 20135000373151 de octubre 18 de 2013 y actas de visita la necesidad de tomar mediadas que permitan recuperar los atrasos en las obras.</t>
  </si>
  <si>
    <t>Continuar solicitando periódicamente informes de avance de obra  (haciendo énfasis en las observaciones realizadas por la contraloría en el marco de la presente auditoría).</t>
  </si>
  <si>
    <t>Continuar con la realización de visitas con periodicidad de por lo menos cada dos meses.</t>
  </si>
  <si>
    <t xml:space="preserve"> Número informes de visitas</t>
  </si>
  <si>
    <r>
      <rPr>
        <b/>
        <u/>
        <sz val="8"/>
        <color indexed="8"/>
        <rFont val="Calibri"/>
        <family val="2"/>
        <scheme val="minor"/>
      </rPr>
      <t>Hallazgo 26</t>
    </r>
    <r>
      <rPr>
        <sz val="8"/>
        <color indexed="8"/>
        <rFont val="Calibri"/>
        <family val="2"/>
        <scheme val="minor"/>
      </rPr>
      <t>. CONVENIO 085 abril 19  2012. Gestión Social. Se observó que el canal natural de desagüe de las aguas que circulan por el  Box Culvert  No. 8, ubicado en la abscisa K2 + 740 presenta taponamiento total, situación que al obstaculizar el paso normal de las aguas en temporada  de  lluvias origina inundación del sector con la consecuente intransitabilidad y puesta en riesgo de la estabilidad de las obras de pavimentación construidas por el proyecto.</t>
    </r>
  </si>
  <si>
    <t>Mediante Comunicación  dar traslado a la Alcaldía de Barranquilla de los hallazgos realizados por la Contraloría con copia a AMB,  continuar con visitas periódicas al proyecto para evidenciar el avance y continuar con solicitud de información de avances de obra.</t>
  </si>
  <si>
    <t xml:space="preserve">Remitir nuevamente mediante oficio el documento de hallazgos de la contraloría a la Alcaldía por competencia , teniendo en cuenta lo descrito en la cláusula TERCERA - OBLIGACIONES DEL DISTRITO, numeral 4 " cumplir con el objeto del presente convenio con plena autonomía técnica, administrativa y bajo su propia responsabilidad."                                                    </t>
  </si>
  <si>
    <t xml:space="preserve"> Número de Oficios de remisión de hallazgos
</t>
  </si>
  <si>
    <t xml:space="preserve"> La Información de Hallazgos de la contraloría fue enviado con anterioridad mediante oficio 2014500014822 . A lo cual la Alcaldía de Barranquilla dio respuesta mediante radicado 20143210322632 de Junio de 2014.</t>
  </si>
  <si>
    <t>se continuará realizando visitas por lo menos cada 2 meses. continuar con solicitud informes de avance de obra.</t>
  </si>
  <si>
    <t>Continuar con el acompañamiento a la entidad ejecutora durante el tiempo de ejecución de las obras, para lo cual se continuará realizando visitas por lo menos cada 2 meses. continuar con solicitud informes de avance de obra.</t>
  </si>
  <si>
    <t>La Información de Hallazgos de la contraloría fue enviado con anterioridad mediante oficio 2014500014822 . A lo cual la Alcaldía de Barranquilla dio respuesta mediante radicado 20143210322632 de Junio de 2014.</t>
  </si>
  <si>
    <r>
      <rPr>
        <b/>
        <u/>
        <sz val="8"/>
        <color indexed="8"/>
        <rFont val="Calibri"/>
        <family val="2"/>
        <scheme val="minor"/>
      </rPr>
      <t>Hallazgo 27</t>
    </r>
    <r>
      <rPr>
        <sz val="8"/>
        <color indexed="8"/>
        <rFont val="Calibri"/>
        <family val="2"/>
        <scheme val="minor"/>
      </rPr>
      <t>. CONVENIO 085 abril 19  2012. Campamentos y Señalización. No se observó ningún tipo de instalación ni campamento del Contratista ni de la interventoría en el sitio de las obras; por otra parte, no se encontró  ningún tipo de señalización al interior de las obras, situación que además de no garantizar un eficiente control y seguridad en su ejecución, refleja una presunta inobservancia respecto de la instalación de los dispositivos y señales informativas establecidas para tal fin por el Manual de Señalización del Ministerio de Transporte.</t>
    </r>
  </si>
  <si>
    <t>Remitir nuevamente mediante oficio el documento de hallazgos de la contraloría  a la Alcaldía de Barranquilla  por competencia.</t>
  </si>
  <si>
    <r>
      <t xml:space="preserve">Remitir nuevamente mediante oficio el documento de hallazgos de la contraloría   a la Alcaldía </t>
    </r>
    <r>
      <rPr>
        <sz val="8"/>
        <color theme="1"/>
        <rFont val="Calibri"/>
        <family val="2"/>
        <scheme val="minor"/>
      </rPr>
      <t xml:space="preserve">por competencia , teniendo en cuenta lo descrito en la clausula TERCERA - OBLIGACIONES DEL DISTRITO, numeral 4 " cumplir con el objeto del presente convenio con plena autonomía técnica, administrativa y bajo su propia responsabilidad."                                                    </t>
    </r>
  </si>
  <si>
    <r>
      <rPr>
        <b/>
        <u/>
        <sz val="8"/>
        <color indexed="8"/>
        <rFont val="Calibri"/>
        <family val="2"/>
        <scheme val="minor"/>
      </rPr>
      <t>Hallazgo 28.</t>
    </r>
    <r>
      <rPr>
        <sz val="8"/>
        <color indexed="8"/>
        <rFont val="Calibri"/>
        <family val="2"/>
        <scheme val="minor"/>
      </rPr>
      <t xml:space="preserve"> CONVENIO 085 abril 19  2012. Observaciones Interventoría. El no acatamiento de los  requerimientos realizados por la interventoría en forma oportuna por parte del Contratista, además de un posible incumplimiento contractual, muestra un desmejoramiento en las condiciones de calidad con que deben ejecutarse las obras contratadas.</t>
    </r>
  </si>
  <si>
    <r>
      <t>Remitir nuevamente mediante oficio el documento de hallazgos de la contraloría   a la Alcaldía</t>
    </r>
    <r>
      <rPr>
        <sz val="8"/>
        <color rgb="FFFF0000"/>
        <rFont val="Calibri"/>
        <family val="2"/>
        <scheme val="minor"/>
      </rPr>
      <t xml:space="preserve"> </t>
    </r>
    <r>
      <rPr>
        <sz val="8"/>
        <rFont val="Calibri"/>
        <family val="2"/>
        <scheme val="minor"/>
      </rPr>
      <t>de Barranquilla</t>
    </r>
    <r>
      <rPr>
        <sz val="8"/>
        <color theme="1"/>
        <rFont val="Calibri"/>
        <family val="2"/>
        <scheme val="minor"/>
      </rPr>
      <t xml:space="preserve"> por competencia.</t>
    </r>
  </si>
  <si>
    <r>
      <t>Remitir nuevamente mediante oficio el documento de hallazgos de la contraloría a la Alcaldía</t>
    </r>
    <r>
      <rPr>
        <sz val="8"/>
        <color rgb="FFFF0000"/>
        <rFont val="Calibri"/>
        <family val="2"/>
        <scheme val="minor"/>
      </rPr>
      <t xml:space="preserve"> </t>
    </r>
    <r>
      <rPr>
        <sz val="8"/>
        <color theme="1"/>
        <rFont val="Calibri"/>
        <family val="2"/>
        <scheme val="minor"/>
      </rPr>
      <t xml:space="preserve">por competencia , teniendo en cuenta lo descrito en la cláusula TERCERA - OBLIGACIONES DEL DISTRITO, numeral 4 " cumplir con el objeto del presente convenio con plena autonomía técnica, administrativa y bajo su propia responsabilidad."                                                    </t>
    </r>
  </si>
  <si>
    <r>
      <rPr>
        <b/>
        <u/>
        <sz val="8"/>
        <color indexed="8"/>
        <rFont val="Calibri"/>
        <family val="2"/>
        <scheme val="minor"/>
      </rPr>
      <t>Hallazgo 29.</t>
    </r>
    <r>
      <rPr>
        <sz val="8"/>
        <color indexed="8"/>
        <rFont val="Calibri"/>
        <family val="2"/>
        <scheme val="minor"/>
      </rPr>
      <t xml:space="preserve"> CONVENIO 309 diciembre 12 de  2012. Campamentos y Señalización.  No se observó ningún tipo de instalación ni campamento de la interventoría en el sitio de las obras; por otra parte, no se encontró  ningún tipo de señalización al interior de las obras, situación que además de no garantizar un eficiente control y seguridad en su ejecución, refleja una presunta inobservancia respecto de la instalación de los dispositivos y señales informativas establecidas para tal fin por el Manual de Señalización del Ministerio de Transporte.</t>
    </r>
  </si>
  <si>
    <r>
      <t>Remitir nuevamente mediante oficio el documento de hallazgos de la contraloría a la Alcald</t>
    </r>
    <r>
      <rPr>
        <sz val="8"/>
        <rFont val="Calibri"/>
        <family val="2"/>
        <scheme val="minor"/>
      </rPr>
      <t>ía de Barranquilla</t>
    </r>
    <r>
      <rPr>
        <sz val="8"/>
        <color theme="1"/>
        <rFont val="Calibri"/>
        <family val="2"/>
        <scheme val="minor"/>
      </rPr>
      <t xml:space="preserve"> por competencia.</t>
    </r>
  </si>
  <si>
    <t>Se continuará realizando visitas por lo menos cada 2 meses. continuar con solicitud informes de avance de obra.</t>
  </si>
  <si>
    <r>
      <t>Continuar con el acompañamiento a la entidad ejecutora durante el tiempo de ejecución de las obras, para lo cual se continuará realizando visitas por lo menos cada</t>
    </r>
    <r>
      <rPr>
        <u/>
        <sz val="8"/>
        <rFont val="Calibri"/>
        <family val="2"/>
        <scheme val="minor"/>
      </rPr>
      <t xml:space="preserve"> 2 meses.</t>
    </r>
  </si>
  <si>
    <r>
      <rPr>
        <b/>
        <u/>
        <sz val="8"/>
        <color indexed="8"/>
        <rFont val="Calibri"/>
        <family val="2"/>
        <scheme val="minor"/>
      </rPr>
      <t xml:space="preserve">Hallazgo 30. </t>
    </r>
    <r>
      <rPr>
        <sz val="8"/>
        <color indexed="8"/>
        <rFont val="Calibri"/>
        <family val="2"/>
        <scheme val="minor"/>
      </rPr>
      <t>CONVENIO 309 diciembre 12 de  2012. Observaciones Interventoría. El no acatamiento de los  requerimientos realizados por la interventoría en forma oportuna por parte del Contratista, además de un posible incumplimiento contractual, muestra un desmejoramiento en las condiciones de calidad con que deben ejecutarse las obras contratadas.</t>
    </r>
  </si>
  <si>
    <r>
      <t>Remitir nuevamente mediante oficio el documento de hallazgos de la contraloría a la Alcaldía de Barranquilla</t>
    </r>
    <r>
      <rPr>
        <sz val="8"/>
        <color rgb="FFFF0000"/>
        <rFont val="Calibri"/>
        <family val="2"/>
        <scheme val="minor"/>
      </rPr>
      <t xml:space="preserve"> </t>
    </r>
    <r>
      <rPr>
        <sz val="8"/>
        <color theme="1"/>
        <rFont val="Calibri"/>
        <family val="2"/>
        <scheme val="minor"/>
      </rPr>
      <t xml:space="preserve"> por competencia.</t>
    </r>
  </si>
  <si>
    <r>
      <t xml:space="preserve">Remitir nuevamente mediante oficio el documento de hallazgos de la contraloría a la Alcaldía </t>
    </r>
    <r>
      <rPr>
        <sz val="8"/>
        <color theme="1"/>
        <rFont val="Calibri"/>
        <family val="2"/>
        <scheme val="minor"/>
      </rPr>
      <t xml:space="preserve">por competencia , teniendo en cuenta lo descrito en la cláusula TERCERA - OBLIGACIONES DEL DISTRITO, numeral 4 " cumplir con el objeto del presente convenio con plena autonomía técnica, administrativa y bajo su propia responsabilidad."                                                    </t>
    </r>
  </si>
  <si>
    <r>
      <rPr>
        <b/>
        <u/>
        <sz val="8"/>
        <color indexed="8"/>
        <rFont val="Calibri"/>
        <family val="2"/>
        <scheme val="minor"/>
      </rPr>
      <t>Hallazgo 31.</t>
    </r>
    <r>
      <rPr>
        <sz val="8"/>
        <color indexed="8"/>
        <rFont val="Calibri"/>
        <family val="2"/>
        <scheme val="minor"/>
      </rPr>
      <t xml:space="preserve"> CONVENIO 309 diciembre 12 de  2012. Rendimientos financieros. En cuanto al  estado de los rendimientos financieros generados por recursos girados por el Ministerio de Transporte en cumplimiento de los Convenios 054 de 2011, 085 de 2012 y 309 de 2012 no fue posible realizar el análisis en forma integral en razón a que: • En todos los casos se observa que No fueron suministrados la totalidad de los soportes correspondientes a los giros realizados a la Dirección del Tesoro Nacional, correspondientes a los anticipos entregados a los contratistas. para el Convenio 054-11 además no fueron suministrados los soportes correspondientes a los giros realizados a la Dirección del Tesoro Nacional por la Alcaldía Metropolitana de Barranquilla durante el tiempo que estuvieron a su cargo.</t>
    </r>
  </si>
  <si>
    <t>Remitir nuevamente mediante oficio el documento de hallazgos de la contraloría a la Alcaldía de Barranquilla por competencia.</t>
  </si>
  <si>
    <r>
      <t>Remitir nuevamente mediante oficio el documento de hallazgos de la contraloría a la Alcaldía</t>
    </r>
    <r>
      <rPr>
        <sz val="8"/>
        <color rgb="FFFF0000"/>
        <rFont val="Calibri"/>
        <family val="2"/>
        <scheme val="minor"/>
      </rPr>
      <t xml:space="preserve"> </t>
    </r>
    <r>
      <rPr>
        <sz val="8"/>
        <color theme="1"/>
        <rFont val="Calibri"/>
        <family val="2"/>
        <scheme val="minor"/>
      </rPr>
      <t xml:space="preserve"> por competencia, teniendo en cuenta lo descrito en la cláusula TERCERA - OBLIGACIONES DEL DISTRITO, numeral 4 " cumplir con el objeto del presente convenio con plena autonomía técnica, administrativa y bajo su propia responsabilidad."                                                    </t>
    </r>
  </si>
  <si>
    <r>
      <rPr>
        <b/>
        <u/>
        <sz val="8"/>
        <color indexed="8"/>
        <rFont val="Calibri"/>
        <family val="2"/>
        <scheme val="minor"/>
      </rPr>
      <t>Hallazgo 32.</t>
    </r>
    <r>
      <rPr>
        <sz val="8"/>
        <color indexed="8"/>
        <rFont val="Calibri"/>
        <family val="2"/>
        <scheme val="minor"/>
      </rPr>
      <t xml:space="preserve"> Controles en la Ejecución Contractual y gestión documental. Existencia de deficiencias al momento de ejercer control sobre sus contratos, máxime cuando se encuentra obligada a ejercer seguimiento de los recursos públicos, en busca del cumplimiento de los fines propios del Estado y en este caso la ejecución del objeto contractual.</t>
    </r>
  </si>
  <si>
    <t>Recordar las directrices para el ejercicio de las actividades de supervisión y la gestión documental de los informes de supervisión.</t>
  </si>
  <si>
    <t>Expedir circular dirigida a los supervisores de convenios suscritos con cargo a proyectos del Viceministerio teniendo en cuenta las directrices del Manual de Supervisión y del Manual de Gestión Documental del MT</t>
  </si>
  <si>
    <t>Circular</t>
  </si>
  <si>
    <r>
      <rPr>
        <b/>
        <u/>
        <sz val="8"/>
        <color indexed="8"/>
        <rFont val="Calibri"/>
        <family val="2"/>
        <scheme val="minor"/>
      </rPr>
      <t>Hallazgo 33</t>
    </r>
    <r>
      <rPr>
        <sz val="8"/>
        <color indexed="8"/>
        <rFont val="Calibri"/>
        <family val="2"/>
        <scheme val="minor"/>
      </rPr>
      <t>.Verificación documentación contractual. se pudo evidenciar que en el expediente del contrato No. 245 de 2013 remitido inicialmente al equipo auditor, no reposaba el soporte del pago efectuado por el contratista correspondiente a los aportes Salud, Pensión y ARP  al momento de iniciar el contrato, así mismo en el contrato No. 246 de 2013 no obraba soporte del pago por igual concepto del último periodo de servicio.</t>
    </r>
  </si>
  <si>
    <r>
      <rPr>
        <b/>
        <u/>
        <sz val="8"/>
        <rFont val="Calibri"/>
        <family val="2"/>
        <scheme val="minor"/>
      </rPr>
      <t>Hallazgo No. 34 Conciliaciones Bancarias (Administrativo):</t>
    </r>
    <r>
      <rPr>
        <sz val="8"/>
        <rFont val="Calibri"/>
        <family val="2"/>
        <scheme val="minor"/>
      </rPr>
      <t xml:space="preserve">
A 31 de diciembre de 2013, se evidencian partidas conciliatorias pendientes por ajustar que afectan los saldos de las diferentes cuentas bancarias por  $172.1 millones, así:
De acuerdo a lo anterior la cuenta Depósitos en Instituciones Financieras se encuentran (sic) sobreestimada en $145,5 millones y subestimados (sic) en $26,6 millones  Situación que tiene impactos en el saldo de las cuentas de Deudores, Ingresos, Gastos, y Cuentas Por Pagar, evidenciándose debilidades en la implementación de los procedimientos y en sus oportunos ajustes y registros.</t>
    </r>
  </si>
  <si>
    <t>Realizar los registros y ajustes correspondientes con la debida oportunidad y una vez recibida la conciliación por parte del Grupo de Contabilidad.</t>
  </si>
  <si>
    <t>a) Ajustar y registrar en cada conciliación los comprobantes de ingreso y egreso que correspondan.
b) Revisar, antes de la consolidación de los boletines de ingreso y egreso mensual, las novedades de nota crédito y débito realizadas por las entidades bancarias,</t>
  </si>
  <si>
    <t>Conciliaciones realizadas</t>
  </si>
  <si>
    <t>SAF - Grupo de Pagaduría</t>
  </si>
  <si>
    <r>
      <rPr>
        <b/>
        <u/>
        <sz val="8"/>
        <color indexed="8"/>
        <rFont val="Calibri"/>
        <family val="2"/>
        <scheme val="minor"/>
      </rPr>
      <t>Hallazgo No. 35 Deudores Cargue Minhacienda (Administrativo):</t>
    </r>
    <r>
      <rPr>
        <sz val="8"/>
        <color indexed="8"/>
        <rFont val="Calibri"/>
        <family val="2"/>
        <scheme val="minor"/>
      </rPr>
      <t xml:space="preserve">  Se continúa presentando inconvenientes por los valores pendientes de cargue por parte del Ministerio de Hacienda para que el Ministerio de Transporte en su contabilidad pueda descargar los valores ya recaudados por los conceptos relacionados en la Tabla N° 3.             Los anteriores valores generan sobreestimación de la cuenta Deudores, por valor de $6.006,7 millones, cuya contrapartida son los ingresos, que afectan la realidad y razonabilidad de sus saldos y por ende de los Estados Financieros al final de la vigencia de 2013.</t>
    </r>
  </si>
  <si>
    <t>Solicitar a la Contaduría General de la Nación un concepto del procedimiento a seguir para descargar estos valores de la contabilidad del Ministerio de Transporte, puesto que ya fueron clasificados y registrados por otras entidades públicas.</t>
  </si>
  <si>
    <t>Elaborar y enviar oficio a la Contaduría General de la Nación solicitando concepto.</t>
  </si>
  <si>
    <t>Oficio</t>
  </si>
  <si>
    <t>SAF - Grupo de Contabilidad</t>
  </si>
  <si>
    <t>Solicitar a la Contaduría General de la Nación un concepto del procedimiento a seguir para descargar estos valores de la contabilidad del Ministerio de Transporte, puesto que ya fueron clasificados y registrados por otras entidades públicas</t>
  </si>
  <si>
    <t>Efectuar los registros contables, de acuerdo a los procedimientos que indique el concepto de la Contaduría General de la Nación.</t>
  </si>
  <si>
    <t>Registros contables</t>
  </si>
  <si>
    <r>
      <rPr>
        <b/>
        <u/>
        <sz val="8"/>
        <color indexed="8"/>
        <rFont val="Calibri"/>
        <family val="2"/>
        <scheme val="minor"/>
      </rPr>
      <t>Hallazgo No. 36 Deudores especies valoradas (Administrativo):</t>
    </r>
    <r>
      <rPr>
        <b/>
        <sz val="8"/>
        <color indexed="8"/>
        <rFont val="Calibri"/>
        <family val="2"/>
        <scheme val="minor"/>
      </rPr>
      <t xml:space="preserve"> </t>
    </r>
    <r>
      <rPr>
        <sz val="8"/>
        <color indexed="8"/>
        <rFont val="Calibri"/>
        <family val="2"/>
        <scheme val="minor"/>
      </rPr>
      <t>Las Especies valoradas a 31 de diciembre de 2013 por $28.569.1 millones, parte correspondiente a saldos bancarios, sobrestiman la cuenta de Deudores, ya que no representan ningún derecho para la entidad que justifiquen su registro como Deudores por cuanto las operaciones registradas por este concepto ingresan directamente al banco sin que quede ningún valor o saldo que se pueda considerar como pendiente de cobro o deudor. El anterior valor de $28.569.1 millones, no es razonable y afecta la confianza de los registros en la cuenta Deudores y por ende la de los Estados Contables al final de la vigencia de 2013. Estos registros se realizaron incumpliendo en parte, las Normas Técnicas de Contabilidad relativas a los Deudores, contenida (sic) en la Resolución 354 de 2007, Régimen de Contabilidad Pública lo que además demuestra falta de oportuno y detallado control interno contable, que eviten la realización de registros que afecten la razonabilidad de los Estados Financieros.</t>
    </r>
  </si>
  <si>
    <t>Solicitar a la Contaduría General de la Nación se revise el procedimiento actual de la causación y recaudo de la Subcuenta contable 140114- Deudores- Formularios y especies valoradas, buscando la opción de la utilización de otra subcuenta más adecuada para controlar los valores recaudados, mientras se realiza el cargue de extractos y asignan los ingresos por parte de la DTN en el módulo de Ingresos de la contabilidad del Ministerio de Transporte.</t>
  </si>
  <si>
    <t>Efectuar los registros contables de reclasificación, de acuerdo a los procedimientos que indique el concepto de la Contaduría General de la Nación.</t>
  </si>
  <si>
    <r>
      <rPr>
        <b/>
        <u/>
        <sz val="8"/>
        <color indexed="8"/>
        <rFont val="Calibri"/>
        <family val="2"/>
        <scheme val="minor"/>
      </rPr>
      <t>Hallazgo No. 37 Deudores Morosos (Administrativo):</t>
    </r>
    <r>
      <rPr>
        <sz val="8"/>
        <color indexed="8"/>
        <rFont val="Calibri"/>
        <family val="2"/>
        <scheme val="minor"/>
      </rPr>
      <t xml:space="preserve"> Los Deudores a 31 de diciembre de 2013 por $56.691,4 millones, reportada (sic) por la Entidad, a través del Grupo de Ingresos, presenta una Diferencia de $4.842.2 millones con el valor de los deudores presentado en el balance de $61.533.6 millones. La cartera a 31 de diciembre de 2013 por $56.691,4 millones presenta una elevada antigüedad de difícil recaudo que data desde el 2007 hasta el 2011, por valor de $32.867,9 millones, que incluye sobretasa a la gasolina y especies valoradas, cuya cuantía se encuentra reportada a Coactiva, pero su saldo se muestra como deudores corrientes, lo que afecta su realidad. De igual manera el saldo de la Cartera correspondiente de las cuentas de 2012 por valor de $6.157,7 millones, que superan 360 días, no han sido transferidas para cobro coactivo y se presentan también como deudores corrientes, lo que afecta la realidad de su saldo. Los anteriores valores generan incertidumbre de la cuenta Deudores, que afectan la realidad y razonabilidad de su saldo. Estos registros se realizaron incumpliendo en parte, las Normas Técnicas de Contabilidad relativa a los Deudores, contenida (sic) en la Resolución 354 de 2007, Régimen de Contabilidad Pública.</t>
    </r>
  </si>
  <si>
    <t>Elaborar conciliaciones de información entre el Grupo de Ingresos y Cartera con los saldos reportados en los Estados Contables.</t>
  </si>
  <si>
    <t>Elaborar las conciliaciones de saldos de cartera, explicando cada uno de los rubros contables.</t>
  </si>
  <si>
    <t>Conciliaciones</t>
  </si>
  <si>
    <t>SAF - Grupo de Contabilidad y Grupo de Ingresos y Cartera</t>
  </si>
  <si>
    <t>Solicitar a la Contaduría General de la Nación un concepto sobre la clasificación contable de los deudores morosos con elevada antigüedad de difícil recaudo y que se encuentran clasificados como cartera corriente.</t>
  </si>
  <si>
    <t>Realizar seguimiento al proceso de cobro ordinario.</t>
  </si>
  <si>
    <t>Elaborar acta trimestral de cobro ordinario de cartera y remisión a cobro coactivo.</t>
  </si>
  <si>
    <t>Acta</t>
  </si>
  <si>
    <t>SAF - Grupo de Ingresos y Cartera</t>
  </si>
  <si>
    <r>
      <rPr>
        <b/>
        <u/>
        <sz val="8"/>
        <color indexed="8"/>
        <rFont val="Calibri"/>
        <family val="2"/>
        <scheme val="minor"/>
      </rPr>
      <t>Hallazgo No. 38 Deudores Saldos Inconsistentes (Administrativo):</t>
    </r>
    <r>
      <rPr>
        <b/>
        <sz val="8"/>
        <color indexed="8"/>
        <rFont val="Calibri"/>
        <family val="2"/>
        <scheme val="minor"/>
      </rPr>
      <t xml:space="preserve"> </t>
    </r>
    <r>
      <rPr>
        <sz val="8"/>
        <color indexed="8"/>
        <rFont val="Calibri"/>
        <family val="2"/>
        <scheme val="minor"/>
      </rPr>
      <t>Los saldos mostrados en los estados financieros por $61.533.6 millones, no son razonables, por cuanto además de las observaciones anteriores, no muestran los pagos que han hecho los deudores, en los últimos cuatro meses, tiempo aproximado, ya que se tiene que esperar que se surta el proceso de permanencia de los recursos en el banco por 75 días y luego se haga el envío a la Dirección del Tesoro Nacional, quien una vez identifica y reconoce los recaudos, envía al Mintransporte para que pueda hacer el descargue de los pagos realizados, tiempo durante el cual permanecen por cobrar los saldos no reales.
Los pagos efectuados no descargados, afectan en cuantía no determinada la cifra mostrada en el estado financiero y en consecuencia genera incertidumbre sobre la razonabilidad de su saldo  en la cuenta al final de la vigencia 2013, que afecta además las cuentas de Depósitos en Instituciones Financieras y en la Cuenta Ingresos.
Se excluyen de este aspecto los deudores por concepto de sobretasa a la Gasolina y Runt, donde sí se causan y se descuentan los pagos en forma oportuna ya que son fondos especiales con destinación específica que maneja directamente el Mintransporte.
Estos registros se realizaron incumpliendo en parte, las Normas Técnicas de Contabilidad relativas a los Deudores, contenida (sic) en la Resolución 354 de 2007, Régimen de Contabilidad Pública lo que además demuestra falta de oportuno y detallado control interno contable, que eviten la realización de registros que afecten la razonabilidad de los Estados Financieros.</t>
    </r>
  </si>
  <si>
    <t>Solicitar a la Contaduría General de la Nación el concepto sobre el procedimiento para la causación y recaudo para el manejo o control de los valores recaudados o transferidos a la DTN mientras son asignados al Ministerio de Transporte para su correspondiente clasificación a través del módulo de ingresos.</t>
  </si>
  <si>
    <r>
      <rPr>
        <b/>
        <u/>
        <sz val="8"/>
        <rFont val="Calibri"/>
        <family val="2"/>
        <scheme val="minor"/>
      </rPr>
      <t>Hallazgo No 39 Propiedad Planta y Equipo - Bienes en bodega sin dar de baja (Administrativo):</t>
    </r>
    <r>
      <rPr>
        <b/>
        <sz val="8"/>
        <rFont val="Calibri"/>
        <family val="2"/>
        <scheme val="minor"/>
      </rPr>
      <t xml:space="preserve"> </t>
    </r>
    <r>
      <rPr>
        <sz val="8"/>
        <rFont val="Calibri"/>
        <family val="2"/>
        <scheme val="minor"/>
      </rPr>
      <t>En los estados financieros a diciembre de 2013 la Propiedad Planta y Equipo se encuentra sobrestimada en $248 millones debido a que en la Dependencia de informática existen bienes que han sido retirados por inservibles y obsoletos como: Tablero electrónico, Plaqueta de Transferencia Automática, RACKS, Armario de Cableado Estructurado, además no se conoce a quien están asignados en su inventario individual, afectando la razonabilidad de las cifras de la cuenta de los Equipos de Comunicación y Computación.
De otra parte, existen en bodega bienes sin ninguna organización, que aparecen en Balance como activos retirados por $8.931.5 millones, como Computadores, muebles, automóviles, camionetas, buses, volquetas, furgón, grúas, lanchas, motos, basculas y otros que llevan varios años de permanencia en bodega y que actualmente están en condiciones de inservibles, y sobre los cuales en su momento no se hizo ninguna gestión de remate, permuta, donación o baja.
Lo anterior demuestra la falta de Gestión de la administración de la entidad para el cuidado de los Bienes y recursos del estado y falta de Control interno en la vigilancia y manejo de los mismos.</t>
    </r>
  </si>
  <si>
    <t xml:space="preserve">Efectuar la verificación física de los activos fijos que en la actualidad se encuentran en el Grupo de Informática y los que están a cargo de cada uno de los funcionarios de dicho grupo, para constatar que todos los elementos estén en servicio y estén a cargo de un cuentadante o tramitar su devolución.                                                                                    </t>
  </si>
  <si>
    <t xml:space="preserve">a) Levantar el inventario de activos fijos en uso en el Grupo de Informática;
b) Elaborar y registrar los comprobantes de devolución de elementos inservibles u obsoletos en el Grupo de Informática.                                                          </t>
  </si>
  <si>
    <t xml:space="preserve">Informes de inventarios y comprobantes de devolución </t>
  </si>
  <si>
    <t>SAF - Grupo Inventarios y Suministros</t>
  </si>
  <si>
    <t>a) Organizar, clasificar e identificar los bienes contenidos en la bodega del Grupo de Inventarios y Suministros;
b) Estructurar el proceso de contratación para seleccionar un intermediario para que tramite, gestione y lidere el proceso para la enajenación onerosa de los bienes muebles obsoletos, inservibles o que no son necesarios para el normal funcionamiento de la entidad, a través de subasta pública.</t>
  </si>
  <si>
    <t>a) Levantar el inventario de los bienes dados de baja que se encuentran en la bodega de Fontibón;
b) Organizar los bienes por lotes, con la descripción de su estado e identificación del número de inventario;
c) Elaborar los documentos, cumplimiento de requisitos  y  demás actividades encaminadas a seleccionar un intermediario que tramite, gestione  y lidere el proceso para la enajenación onerosa de los bienes de baja</t>
  </si>
  <si>
    <t xml:space="preserve">a) Inventario de bienes de baja;
b) Contrato </t>
  </si>
  <si>
    <r>
      <rPr>
        <b/>
        <u/>
        <sz val="8"/>
        <rFont val="Calibri"/>
        <family val="2"/>
        <scheme val="minor"/>
      </rPr>
      <t>Hallazgo No. 40 Propiedad Planta y Equipo – Inventario de especies valoradas (Administrativo):</t>
    </r>
    <r>
      <rPr>
        <b/>
        <sz val="8"/>
        <rFont val="Calibri"/>
        <family val="2"/>
        <scheme val="minor"/>
      </rPr>
      <t xml:space="preserve"> </t>
    </r>
    <r>
      <rPr>
        <sz val="8"/>
        <rFont val="Calibri"/>
        <family val="2"/>
        <scheme val="minor"/>
      </rPr>
      <t>Existen dentro del inventario especies valoradas que ya no se utilizan por $10 millones, pero que a diciembre 31 de 2013, hacen parte del inventario, y no se han llevado a activos retirados, lo que afecta la razonabilidad de la cifra mostrada por este concepto de $376.4 millones.
Además, no se tiene una bodega especializada con la infraestructura física y distribución adecuada y la seguridad requerida para la guarda y custodia de las especies valoradas que maneja el Ministerio de Transporte, lo que afecta y coloca en riesgo la salvaguarda de dichos valores.</t>
    </r>
  </si>
  <si>
    <t>a) Adelantar, de conformidad con la Resolución 1961 de 14 junio 2000,  el procedimiento para dar de baja las especies valoradas que se encuentran obsoletas e inservibles.
b) Reubicar o reorganizar un área de bodega que cumpla con la infraestructura física, distribución adecuada y medidas de seguridad, para salvaguardar las especies valoradas y demás bienes a cargo del Grupo de Inventarios y Suministros.</t>
  </si>
  <si>
    <t>Aplicar el procedimiento establecido en la resolución 1961 de 2000 para dar de baja y destruir las especies venales obsoletas e inservibles.</t>
  </si>
  <si>
    <t>a) Acta de destrucción de especies venales                                              b) Comprobante de baja</t>
  </si>
  <si>
    <r>
      <rPr>
        <b/>
        <u/>
        <sz val="8"/>
        <rFont val="Calibri"/>
        <family val="2"/>
        <scheme val="minor"/>
      </rPr>
      <t>Hallazgo No. 41 Cuentas por Pagar - Constitución y Ejecución (Administrativo):</t>
    </r>
    <r>
      <rPr>
        <b/>
        <sz val="8"/>
        <rFont val="Calibri"/>
        <family val="2"/>
        <scheme val="minor"/>
      </rPr>
      <t xml:space="preserve"> </t>
    </r>
    <r>
      <rPr>
        <sz val="8"/>
        <rFont val="Calibri"/>
        <family val="2"/>
        <scheme val="minor"/>
      </rPr>
      <t>Las cuentas por pagar constituidas, para pago de las obligaciones por bienes y servicios ya recibidos de la vigencia de 2012, por $54.497.2 millones y las constituidas por el mismo concepto para la vigencia de 2013 por $75.614.7 millones, se vieron afectadas por la generación y anulación de muchas de ellas por el no cumplimiento de requisitos por valor de $2.123.6 millones, para las cuentas por pagar constituidas en el 2012, y que de igual manera está sucediendo con las cuentas por pagar constituidas en el 2013. Lo anterior afecta la programación, trámite y ejecución de las cuentas por pagar tanto presupuestal como financieramente y la realidad y razonabilidad de su saldo.</t>
    </r>
  </si>
  <si>
    <t>Revisar el procedimiento de constitución y anulación de las cuentas por pagar de resoluciones de desintegración vehicular.</t>
  </si>
  <si>
    <t xml:space="preserve">Realizar mesas conjuntas con el Grupo de Desintegración Vehicular, a fin de evaluar alternativas que permitan disminuir la anulación de las cuentas por pagar de resoluciones de desintegración vehicular. </t>
  </si>
  <si>
    <t>SAF - Grupo Central de Cuentas por Pagar</t>
  </si>
  <si>
    <r>
      <rPr>
        <b/>
        <u/>
        <sz val="8"/>
        <rFont val="Calibri"/>
        <family val="2"/>
        <scheme val="minor"/>
      </rPr>
      <t>Hallazgo No.  42.</t>
    </r>
    <r>
      <rPr>
        <sz val="8"/>
        <rFont val="Calibri"/>
        <family val="2"/>
        <scheme val="minor"/>
      </rPr>
      <t xml:space="preserve"> Cuentas por Pagar- Diferencias (Administrativo):</t>
    </r>
    <r>
      <rPr>
        <b/>
        <sz val="8"/>
        <color indexed="8"/>
        <rFont val="Calibri"/>
        <family val="2"/>
        <scheme val="minor"/>
      </rPr>
      <t xml:space="preserve"> </t>
    </r>
    <r>
      <rPr>
        <sz val="8"/>
        <color indexed="8"/>
        <rFont val="Calibri"/>
        <family val="2"/>
        <scheme val="minor"/>
      </rPr>
      <t>Se presentan diferencias en las Cuentas por Pagar a diciembre 31 de 2013 según Tabla N° 4 (Estados Financieros $78.928 millones y Notas Específicas Estados Contables $74.790 millones). Lo anterior afecta la programación, aprobación y ejecución de las cuentas por pagar tanto presupuestal como financieramente y la realidad y razonabilidad de su saldo.</t>
    </r>
  </si>
  <si>
    <t>Incluir explicaciones, en las Notas Específicas a los Estados Contables, de la totalidad de las partidas contables, independientemente de que los montos sean o no representativos.</t>
  </si>
  <si>
    <t>Elaborar las Notas Especificas a los Estados contables con corte a diciembre 31 de cada año, incluyendo explicaciones para la totalidad de las partidas, independientemente de que los montos sean o no representativos.</t>
  </si>
  <si>
    <t>Notas explicativas</t>
  </si>
  <si>
    <r>
      <rPr>
        <b/>
        <u/>
        <sz val="8"/>
        <color indexed="8"/>
        <rFont val="Calibri"/>
        <family val="2"/>
        <scheme val="minor"/>
      </rPr>
      <t>Hallazgo No. 43 Inventarios - Almacén (Administrativo):</t>
    </r>
    <r>
      <rPr>
        <sz val="8"/>
        <color indexed="8"/>
        <rFont val="Calibri"/>
        <family val="2"/>
        <scheme val="minor"/>
      </rPr>
      <t xml:space="preserve"> No se encuentra sistematizado el proceso de inventarios y suministros, entradas y salidas de almacén, Bienes Muebles en Bodega, Equipos de Comunicación y Computación, todo se maneja de forma manual en hojas de Excel, lo cual no genera confianza sobre la información registrada y las cifras reflejadas que pueden generar deficiencias que afecten la razonabilidad de las cifras en los inventarios manejados y en la cuenta de Propiedad Planta y Equipo.</t>
    </r>
  </si>
  <si>
    <t>Adquirir un software moderno para el manejo de inventarios.</t>
  </si>
  <si>
    <t>a) Realizar estudio de mercado sobre software de inventarios, a fin de gestionar los recursos que demande su adquisición;
b) Elaborar los documentos, cumplimiento de requisitos  y  demás actividades encaminadas a consolidar el proceso  de adquisición de software de inventarios, previa la obtención de los recursos presupuestales; y
c) Realizar el proceso de contratación.</t>
  </si>
  <si>
    <r>
      <rPr>
        <b/>
        <u/>
        <sz val="8"/>
        <color indexed="8"/>
        <rFont val="Calibri"/>
        <family val="2"/>
        <scheme val="minor"/>
      </rPr>
      <t>Hallazgo No. 44</t>
    </r>
    <r>
      <rPr>
        <u/>
        <sz val="8"/>
        <color indexed="8"/>
        <rFont val="Calibri"/>
        <family val="2"/>
        <scheme val="minor"/>
      </rPr>
      <t xml:space="preserve"> </t>
    </r>
    <r>
      <rPr>
        <b/>
        <u/>
        <sz val="8"/>
        <color indexed="8"/>
        <rFont val="Calibri"/>
        <family val="2"/>
        <scheme val="minor"/>
      </rPr>
      <t>Planeación Presupuestal (Administrativo):</t>
    </r>
    <r>
      <rPr>
        <b/>
        <sz val="8"/>
        <color indexed="8"/>
        <rFont val="Calibri"/>
        <family val="2"/>
        <scheme val="minor"/>
      </rPr>
      <t xml:space="preserve"> </t>
    </r>
    <r>
      <rPr>
        <sz val="8"/>
        <color indexed="8"/>
        <rFont val="Calibri"/>
        <family val="2"/>
        <scheme val="minor"/>
      </rPr>
      <t>El  presupuesto de Gastos de la vigencia de 2013, presenta deficiencia en su planeación, indicando  que  los gastos no se programaron de acuerdo a la necesidad real, ya que se efectuaron numerosos traslados presupuestales, aumentos y disminuciones que en Funcionamiento ascienden a $938.3 millones. De igual manera se efectuaron modificaciones significativas en las Inversiones con Contracréditos por $22.000 millones y Créditos por $106.000 millones que reflejan fallas en su planeación, lo que afecta la programación, aprobación y ejecución del  presupuesto.</t>
    </r>
  </si>
  <si>
    <t xml:space="preserve">Dado que el Ministerio realiza una adecuada planeación de sus gastos, limitada a las apropiaciones iniciales aprobadas por el Congreso, se hace necesario realizar modificaciones presupuestales (créditos y contracréditos) para atender aquellas contingencias que se presentan durante cada vigencia, como una herramienta financiera necesaria para garantizar la continuidad de la operación estatal.  </t>
  </si>
  <si>
    <t xml:space="preserve">No se propone acción de mejora por cuanto no se pueden limitar las modificaciones presupuestales que se requieren para atender las diferentes necesidades y contingencias, a fin de garantizar una operación normal del Ministerio, salvo generar un oficio hacia el Ministerio de Hacienda solicitando que se aprueben los recursos solicitados en el anteproyecto. </t>
  </si>
  <si>
    <t>SAF - Grupo de Presupuesto</t>
  </si>
  <si>
    <r>
      <rPr>
        <b/>
        <u/>
        <sz val="8"/>
        <color indexed="8"/>
        <rFont val="Calibri"/>
        <family val="2"/>
        <scheme val="minor"/>
      </rPr>
      <t>Hallazgo No. 45 Rezago Presupuestal (Administrativo):</t>
    </r>
    <r>
      <rPr>
        <b/>
        <sz val="8"/>
        <color indexed="8"/>
        <rFont val="Calibri"/>
        <family val="2"/>
        <scheme val="minor"/>
      </rPr>
      <t xml:space="preserve"> </t>
    </r>
    <r>
      <rPr>
        <sz val="8"/>
        <color indexed="8"/>
        <rFont val="Calibri"/>
        <family val="2"/>
        <scheme val="minor"/>
      </rPr>
      <t>Las Reserva (sic) presupuestal y las cuentas por pagar establecidas para la vigencia de 2013, presentaron un Rezago Presupuestal de $3.015.7 millones, conformados por Cuentas por Pagar  $2.123.7 millones y de Reserva $892 millones, en su mayoría, por falta de requisitos para la desintegración física de vehículos de carga, que indican deficiencias en sus previsiones, cálculo y plazos para los usuarios, que afectan el presupuesto de la Entidad en su Programación, aprobación y Ejecución. Estos rezagos se presentan por deficiencias en el procedimiento administrativo establecido en su momento, para la desintegración física de vehículos de carga que hace que se constituyan algunas fallas en su cálculo presupuestal y a la no utilización de los recursos por parte de la entidad que finalizan como expirados.</t>
    </r>
  </si>
  <si>
    <r>
      <t xml:space="preserve">Circularizar a las Unidades Ejecutoras y supervisores, recordando la necesidad de tramitar oportunamente los pagos a los contratistas, a fin de reducir el volumen de cuentas por pagar y reservas presupuestales, </t>
    </r>
    <r>
      <rPr>
        <sz val="8"/>
        <rFont val="Calibri"/>
        <family val="2"/>
        <scheme val="minor"/>
      </rPr>
      <t xml:space="preserve">así como la necesidad </t>
    </r>
    <r>
      <rPr>
        <sz val="8"/>
        <color theme="1"/>
        <rFont val="Calibri"/>
        <family val="2"/>
        <scheme val="minor"/>
      </rPr>
      <t>de tramitar los pagos de los compromisos que quedaron en reserva presupuestal antes del cierre de la vigencia, con el fin de evitar que estas fenezcan de oficio y conlleven a una vigencia  expirada.</t>
    </r>
  </si>
  <si>
    <t>Elaborar y remitir una circular a las Unidades Ejecutoras y supervisores, recordando la necesidad de tramitar oportunamente los pagos a los contratistas, a fin de reducir el volumen de cuentas por pagar y reservas presupuestales, así como la necesidad de tramitar los pagos de los compromisos que quedaron en reserva presupuestal antes del cierre de la vigencia, con el fin de evitar que estas fenezcan de oficio y conlleven a una vigencia  expirada.</t>
  </si>
  <si>
    <t xml:space="preserve">Memorando Circular </t>
  </si>
  <si>
    <t>PLAN DE MEJORAMIENTO VIGENCIA 2012</t>
  </si>
  <si>
    <r>
      <rPr>
        <b/>
        <u/>
        <sz val="9.5"/>
        <rFont val="Arial"/>
        <family val="2"/>
      </rPr>
      <t xml:space="preserve">Hallazgo 1. </t>
    </r>
    <r>
      <rPr>
        <sz val="9.5"/>
        <rFont val="Arial"/>
        <family val="2"/>
      </rPr>
      <t>En revisión realizada en forma aleatoria se evidenció que los requisitos exigidos por el Ministeriode transporte fueron omitidos, toda vez que se encontró que el ingreso de los vehículos de transporte de carga, se efectuó en algunos casos, con documentos que no fueron expedidos por el Ministerio para el trámite de matrícula ante estos organismos y en otros, que en las carpetas donde se archivan los soportes para el ingreso del vehículo, no reposa ningún documento aprobado por el Ministerio. Lo anterior genera un presunto detrimento al Estado por $8.170 millones, por cuanto se debió constituir póliza a favor del Ministerio de transporte por cada uno de estos vehículos nuevos que ingresaron. La responsabilidad de la eventual incidencia fiscal del presente hallazgo estaría en principio en cabeza de los Organismos de Tránsito mencionados.</t>
    </r>
  </si>
  <si>
    <t>No fue diligenciado por la Contraloría.</t>
  </si>
  <si>
    <t>Además del mejoramiento del proceso contenido en la Resolución 7036 de 2012, la acción de mejora se enfoca en realizar un seguimiento a  la implementación, con el fin de propender por que no se repitan las circunstancias encontradas en el hallazgo.</t>
  </si>
  <si>
    <t>Realizar informes de seguimiento mensuales a este proceso, a través de la información que arroja el sistema adoptado en la resolución mencionada.</t>
  </si>
  <si>
    <t>Informes mensuales</t>
  </si>
  <si>
    <t>Dirección de Transporte y Tránsito</t>
  </si>
  <si>
    <t>Se viene cumpliendo publicando permanentemente en el sitio WEB MT los informes relacionados con el tema en la siguiente dirección: https://www.mintransporte.gov.co/publicaciones.php?id=1364 .</t>
  </si>
  <si>
    <r>
      <rPr>
        <b/>
        <u/>
        <sz val="9.5"/>
        <rFont val="Arial"/>
        <family val="2"/>
      </rPr>
      <t>Hallazgo No. 3.</t>
    </r>
    <r>
      <rPr>
        <sz val="9.5"/>
        <rFont val="Arial"/>
        <family val="2"/>
      </rPr>
      <t xml:space="preserve"> Se evidencio la necesidad de revisar y actualizar el método de generación de la matriz Origen – Destino, con el objetivo de tener una base de datos más precisa que genere resultados más reales, la formulación y adopción de políticas, planes, programas, proyectos y regulación económica en materia de transporte, tránsito e infraestructura para los diferentes modos.</t>
    </r>
  </si>
  <si>
    <t>Generar un acto administrativo en el cual se logre poner en funcionamiento el modelo de oferta vehicular, desarrollar la encuesta origen destino 2013 y realizar la medición de tiempos logísticos.</t>
  </si>
  <si>
    <t>Se están adelantando las actividades a través del convenio de cooperación con el BID, para actualizar la información suministrada por el contrato 081 mencionado.</t>
  </si>
  <si>
    <t>Documento en el que se adopten los requerimientos  recogidos en la implementación del observatorio de carga, el ajuste de validación de la encuesta origen destino 2013 y de la medición de tiempos logísticos</t>
  </si>
  <si>
    <t xml:space="preserve">
Se tiene que la Encuesta Origen Destino 2013 y la medición de tiempos logísticos se cumplió, como puede evidenciarse en: https://www.mintransporte.gov.co/publicaciones.php?id=2648 
Se cuenta con los Informes Finales de los estudios: Modelo de Oferta Vehicular y Encuesta Origen Destino y medición de tiempos logísticos.</t>
  </si>
  <si>
    <r>
      <rPr>
        <b/>
        <u/>
        <sz val="9.5"/>
        <rFont val="Arial"/>
        <family val="2"/>
      </rPr>
      <t>Hallazgo No. 4.</t>
    </r>
    <r>
      <rPr>
        <sz val="9.5"/>
        <rFont val="Arial"/>
        <family val="2"/>
      </rPr>
      <t xml:space="preserve"> Se observó en el Sistema de gestión de Calidad de la entidad, que se encuentran desactualizados los instructivos de aprobación de caución para registro inicial de vehículo nuevo, de certificación de cumplimiento de requisitos para registro inicial y reconocimiento económico por desintegración física total de vehículos de transporte público de carga.</t>
    </r>
  </si>
  <si>
    <t>Formalizar los instructivos de calidad de conformidad a la normatividad vigente.</t>
  </si>
  <si>
    <t>Se cuenta con los instructivos respectivos los cuales fueron enviados al grupo de desarrollo administrativo de la oficina de planeación.</t>
  </si>
  <si>
    <t>Instructivos Legalizados</t>
  </si>
  <si>
    <t>El 27 de marzo de 2014 se actualizaron en plataforma DARUMA los instructivos asi:
AUT-I-030 CERTIFICACION DE CUMPLIMIENTO DE REQUISITOS PARA REGISTRO INICIAL DE VEHICULOS DE CARGA  Versión 2.
AUT-I-061 RECONOCIMIENTO ECONOMICO POR DESINTEGRACION FISICA TOTAL DE VEHICULOS DE TRANSPORTE PUBLICO DE CARGA POR CARRETERA Y RECONOCIMIENTO ECONÓMICO POR DESINTEGRACIÓN FÍSICA TOTAL DE VEHÍCULOS DE TRANSPORTE PÚBLICO DE CARGA POR CARRETERA CON REPOSICION. Versión 2.
AUT-I-001 APROBACIÓN DE CAUCION: PARA REGISTRO INICIAL DE UN VEHICULO NUEVO Documento Obsoleto por entrada en Vigencia del Decreto 1764 de 2013</t>
  </si>
  <si>
    <r>
      <rPr>
        <b/>
        <u/>
        <sz val="9.5"/>
        <rFont val="Arial"/>
        <family val="2"/>
      </rPr>
      <t xml:space="preserve">Hallazgo 5. </t>
    </r>
    <r>
      <rPr>
        <b/>
        <sz val="9.5"/>
        <rFont val="Arial"/>
        <family val="2"/>
      </rPr>
      <t>SISETU</t>
    </r>
    <r>
      <rPr>
        <sz val="9.5"/>
        <rFont val="Arial"/>
        <family val="2"/>
      </rPr>
      <t xml:space="preserve">  La plataforma actual del SISETU,  presenta deficiencias en cuanto a la utilización del contenido de su información, debido a que carece de datos sobre la totalidad de los entes involucrados</t>
    </r>
  </si>
  <si>
    <t>Verificar y hacer seguimiento a la actualización de la información, en el sistema SISETU (Sistema de Seguimiento de Transporte Urbano)</t>
  </si>
  <si>
    <t>Seguimiento a la actualización por parte de los Entes gestores</t>
  </si>
  <si>
    <t>Acta de reunión de verificación</t>
  </si>
  <si>
    <t>Dirección de Transporte y Tránsito
UMUS</t>
  </si>
  <si>
    <t>Se realizaron las reuniones trimestrales de seguimiento a los entes gestores de los SITM, se les reiteró el compromiso de reporte de los indicadores al SISETU.Simultáneamente se recibieron los indicadores mediante correo físico y electrónico, aunque algunos SITM no reportan la totalidad por imposibilidad técnica y de recursos.</t>
  </si>
  <si>
    <r>
      <rPr>
        <b/>
        <u/>
        <sz val="9.5"/>
        <rFont val="Arial"/>
        <family val="2"/>
      </rPr>
      <t xml:space="preserve">Hallazgo 6. </t>
    </r>
    <r>
      <rPr>
        <b/>
        <sz val="9.5"/>
        <rFont val="Arial"/>
        <family val="2"/>
      </rPr>
      <t xml:space="preserve">ESTADO DE SITM A 31/12/12, </t>
    </r>
    <r>
      <rPr>
        <sz val="9.5"/>
        <rFont val="Arial"/>
        <family val="2"/>
      </rPr>
      <t>los  SITM en operación, presentan inconvenientes con definición de rutas, conexiones, ajuste diseños, cronograma obras, fallas prematuras obras, crecimiento transporte informal, escasa coordinación entre entes territoriales y nacionales, áreas metropolitanas, secretarías de transportes y alcaldías, diferencias demanda esperada vs real, avance chatarrizacion</t>
    </r>
  </si>
  <si>
    <t>Se llevarán a cabo mesas de trabajo con las Autoridades de transporte, los Entes gestores y los representantes de las autoridades locales.</t>
  </si>
  <si>
    <t>Discutir acciones para el mejoramiento de la operación de los SITM</t>
  </si>
  <si>
    <t xml:space="preserve">Mesa de trabajo con autoridades locales y/o representantes de entes gestores </t>
  </si>
  <si>
    <t>Se anexan actas: 
No.072 con fecha 2014/01/21 Seguimiento a la operación del SITM del área Metropolitana de Bucaramanga. 
Acta No. 77 del 2014/08/08 de Transmetro.
Ayuda de memoria visita técnica 2014/07/03 SITM Mio. Mesa técnica con los transportadores.
Ayuda de memoria 2014/05/13 , se realizo comité de seguimiento Conpes Bogota 3677.</t>
  </si>
  <si>
    <t>Reuniones  de seguimiento  a infraestructura, operación, planes de acción implementados</t>
  </si>
  <si>
    <t xml:space="preserve">Seguimiento </t>
  </si>
  <si>
    <t>Acta de reunión
por cada Ente Gestor</t>
  </si>
  <si>
    <t>Se ha realizado acompañamiento en reuniones trimestrales, juntas directivas, reuniones de seguimiento y comités fiduciarios. Se han adelantado medidas por parte de las autoridades locales para combatir el paralelismo e informalidad.</t>
  </si>
  <si>
    <r>
      <rPr>
        <b/>
        <u/>
        <sz val="9.5"/>
        <rFont val="Arial"/>
        <family val="2"/>
      </rPr>
      <t xml:space="preserve">Hallazgo 7. </t>
    </r>
    <r>
      <rPr>
        <b/>
        <sz val="9.5"/>
        <rFont val="Arial"/>
        <family val="2"/>
      </rPr>
      <t xml:space="preserve">Estado SETP </t>
    </r>
    <r>
      <rPr>
        <sz val="9.5"/>
        <rFont val="Arial"/>
        <family val="2"/>
      </rPr>
      <t>Los SETP</t>
    </r>
    <r>
      <rPr>
        <b/>
        <sz val="9.5"/>
        <rFont val="Arial"/>
        <family val="2"/>
      </rPr>
      <t xml:space="preserve"> </t>
    </r>
    <r>
      <rPr>
        <sz val="9.5"/>
        <rFont val="Arial"/>
        <family val="2"/>
      </rPr>
      <t>presentan atrasos de tres años en relación con la fecha inicialmente prevista para la entrada en operación</t>
    </r>
  </si>
  <si>
    <t>Reuniones de seguimiento para tratar los temas asociados a las dificultades que se presentan y las acciones a implementar</t>
  </si>
  <si>
    <t>Acta de reunión por Ente Gestor</t>
  </si>
  <si>
    <t>Se realizaron talleres de capacitación para estrucrurar los POA y definir las actividades a ejecutar en 2014. tambien talleres para elaboración de pliegos acorde con exisgencias de banca multilateral.</t>
  </si>
  <si>
    <r>
      <rPr>
        <b/>
        <u/>
        <sz val="9.5"/>
        <rFont val="Arial"/>
        <family val="2"/>
      </rPr>
      <t>Hallazgo 8.</t>
    </r>
    <r>
      <rPr>
        <sz val="9.5"/>
        <rFont val="Arial"/>
        <family val="2"/>
      </rPr>
      <t xml:space="preserve"> </t>
    </r>
    <r>
      <rPr>
        <b/>
        <sz val="9.5"/>
        <rFont val="Arial"/>
        <family val="2"/>
      </rPr>
      <t>Estructura de control.</t>
    </r>
    <r>
      <rPr>
        <sz val="9.5"/>
        <rFont val="Arial"/>
        <family val="2"/>
      </rPr>
      <t xml:space="preserve"> El Ministerio de Transporte no ha incluido en el Sistema de Gestión de Calidad, los procedimientos particulares que corresponden a las funciones asignadas a la UMUS, mediante Resolución 0269 de 2012. . Además el Mapa de Riesgos de la Entidad Versión a 31 de diciembre de 2012, no contempla la inclusión de los riesgos de la UMUS y los controles</t>
    </r>
  </si>
  <si>
    <t>Actualización del mapa de riesgos</t>
  </si>
  <si>
    <t>Actualización</t>
  </si>
  <si>
    <t>Mapa de riesgo</t>
  </si>
  <si>
    <t>Se actualizó y remitió a Planeación la actualización del mapa de riesgos</t>
  </si>
  <si>
    <t>Recopilar la información sobre las actividades desarrolladas y definidas por la UMUS y elaborar los instructivos requeridos para ser incluidos en el SGC</t>
  </si>
  <si>
    <t>Recopilar información y elaborar instructivos</t>
  </si>
  <si>
    <t>Instructivos requeridos en la UMUS</t>
  </si>
  <si>
    <r>
      <rPr>
        <b/>
        <u/>
        <sz val="9.5"/>
        <rFont val="Arial"/>
        <family val="2"/>
      </rPr>
      <t xml:space="preserve">Hallazgo 10. </t>
    </r>
    <r>
      <rPr>
        <b/>
        <sz val="9.5"/>
        <rFont val="Arial"/>
        <family val="2"/>
      </rPr>
      <t>Actualización del Manual Financiero – Versión 2012</t>
    </r>
    <r>
      <rPr>
        <sz val="9.5"/>
        <rFont val="Arial"/>
        <family val="2"/>
      </rPr>
      <t xml:space="preserve"> – Actualización Manual Financiero. Entes Gestores. 
La Unidad de Movilidad Urbana Sostenible, nuevamente actualizó el Manual Financiero – Entes Gestores versión 2012, el cual según disposiciones del Contrato de Empréstito hace parte del Manual Operativo, y que como se describe en las notas de carácter específico explicativas al Estado de Inversión Acumulada y al Balance de Prueba Consolidado del Proyecto, su socialización se realizó el 20 de diciembre de 2012. Al respecto, se tiene que el manual fue actualizado y divulgado sin contar con la no objeción o aprobación previa del Banco Mundial, con referencia a los cambios introducidos antes de proceder a su difusión y divulgación.</t>
    </r>
  </si>
  <si>
    <t xml:space="preserve">Solicitar al Banco Mundial la No Objeción del Manual Financiero y divulgarlo </t>
  </si>
  <si>
    <t>Adelantar el trámite de no objeción</t>
  </si>
  <si>
    <t>Manual financiero con No objeción y socializado</t>
  </si>
  <si>
    <t>Se revisó y actualizó en el mes de diciembre el Manual Financiero y mediante correo electrónico del 3 de enero de 2014 se envío al Banco Mundial  para obtener la no objeción</t>
  </si>
  <si>
    <r>
      <rPr>
        <b/>
        <u/>
        <sz val="9.5"/>
        <rFont val="Arial"/>
        <family val="2"/>
      </rPr>
      <t>Hallazgo 11.</t>
    </r>
    <r>
      <rPr>
        <b/>
        <sz val="9.5"/>
        <rFont val="Arial"/>
        <family val="2"/>
      </rPr>
      <t xml:space="preserve"> Procedimiento contable de demandas a favor y en contra de los entes gestores</t>
    </r>
    <r>
      <rPr>
        <sz val="9.5"/>
        <rFont val="Arial"/>
        <family val="2"/>
      </rPr>
      <t>. A 31 de diciembre de 2012, se estableció que en los Balances de Prueba y las notas explicativas elaborados por cada uno de los entes gestores y remitidos a la UMUS, para su consolidación, presentan saldos por concepto de demandas a favor y en contra de los entes gestores, que afectan los saldos cuentas de balance del Balance de Prueba Consolidado, su reconocimiento debe estar a cargo de cada uno de los municipios y no en cabeza del ente ejecutor, que al registrarlas en cuentas de balance, está revelando sobreestimaciones en cuentas del activo y pasivo.</t>
    </r>
  </si>
  <si>
    <t xml:space="preserve">Requerir y hacer seguimiento a los Entes Gestores para que el registro de los pasivos contingentes se realice por parte de las Entidades Territoriales </t>
  </si>
  <si>
    <t>Requerimiento y seguimiento</t>
  </si>
  <si>
    <t>Comunicación por ente gestor y seguimiento a través de reuniones.</t>
  </si>
  <si>
    <t>Se enviaron comunicaciones a los entes gestores el 17 /dic/2013 con los radicados:
Metrocali 20132100438701
Megabus 20132100438821
Metrolínea 20132100438661
Metroplus 20132100438961
Transcaribe 20132100439011
Transmetro 20132100439051
Durante la vigencia 2014 se han realizado 2 reuniones trimestrales donde se hace seguimeinto a los estados financieros de cada ente gestor.</t>
  </si>
  <si>
    <r>
      <rPr>
        <b/>
        <u/>
        <sz val="9.5"/>
        <rFont val="Arial"/>
        <family val="2"/>
      </rPr>
      <t xml:space="preserve">Hallazgo 12. </t>
    </r>
    <r>
      <rPr>
        <b/>
        <sz val="9.5"/>
        <rFont val="Arial"/>
        <family val="2"/>
      </rPr>
      <t xml:space="preserve">Procedimiento Contable y Financiero para el cierre del Contrato de Empréstito. </t>
    </r>
    <r>
      <rPr>
        <sz val="9.5"/>
        <rFont val="Arial"/>
        <family val="2"/>
      </rPr>
      <t>Se estableció que el Manual Financiero versión 2012, como resultado de la finalización del contrato adicional de empréstito 7739-CO, a 31 de diciembre de 2012, no implementó o introdujo dentro del numeral 2.4 Dinámica del registro contable de las operaciones del Proyecto un procedimiento contable y financiero con parámetros y requisitos claros y precisos a seguir para la justificación o reintegro de los recursos Nación BIRF.</t>
    </r>
  </si>
  <si>
    <t>Efectuar seguimiento a los Entes Gestores para que indiquen los compromisos reales de ejecución del presupuesto de la vigencia.</t>
  </si>
  <si>
    <t xml:space="preserve">Requerimiento </t>
  </si>
  <si>
    <t>Acta de Reunión.</t>
  </si>
  <si>
    <t>En las reuniones de seguimiento se verifica el cumplimiento de los compromisos presupuestales.  Durante la vigencia 2013 se realizó cierre del empréstito y se obtuvo un nuevo crédito.
Durante la vigencia 2014 se han realizado 2 reuniones trimestrales donde se hace seguimiento a los estados financieros de cada ente gestor.</t>
  </si>
  <si>
    <r>
      <rPr>
        <b/>
        <u/>
        <sz val="9.5"/>
        <rFont val="Arial"/>
        <family val="2"/>
      </rPr>
      <t xml:space="preserve">Hallazgo 14. </t>
    </r>
    <r>
      <rPr>
        <b/>
        <sz val="9.5"/>
        <rFont val="Arial"/>
        <family val="2"/>
      </rPr>
      <t>Consolidación de la Información Financiera de los SETP</t>
    </r>
    <r>
      <rPr>
        <sz val="9.5"/>
        <rFont val="Arial"/>
        <family val="2"/>
      </rPr>
      <t>.  
Se estableció que la Unidad de Movilidad Urbana Sostenible no viene realizando la consolidación financiera y contable del Proyecto SETP, dado el hecho de que la información disponible a 31/12/2012, en este sentido se presenta de manera individualizada por cada uno de los entes gestores, y conlleva a la falta de un control efectivo en materia financiera y contable mientras se definen y especifican los componentes del proyecto con sus correspondientes actividades que permitan el apoyo a cada uno de los entes ejecutores con el fin de que la toma de decisiones sea oportuna y el seguimiento a cada proceso individual, fortalezca la labor administrativa del Proyecto.</t>
    </r>
  </si>
  <si>
    <t xml:space="preserve">Consolidar los informes financieros de los SETP a 31 de diciembre de 2013 </t>
  </si>
  <si>
    <t xml:space="preserve">Consolidación de informes financieros </t>
  </si>
  <si>
    <t>Informe Financiero Consolidado</t>
  </si>
  <si>
    <t xml:space="preserve">A 31 de marzo de 2014 se encuentran consolidados los informes financieros de los SETP. </t>
  </si>
  <si>
    <r>
      <rPr>
        <b/>
        <u/>
        <sz val="9.5"/>
        <rFont val="Arial"/>
        <family val="2"/>
      </rPr>
      <t xml:space="preserve">Hallazgo 15. </t>
    </r>
    <r>
      <rPr>
        <b/>
        <sz val="9.5"/>
        <rFont val="Arial"/>
        <family val="2"/>
      </rPr>
      <t>Propiedad, Planta y Equipo - UMUS.</t>
    </r>
    <r>
      <rPr>
        <sz val="9.5"/>
        <rFont val="Arial"/>
        <family val="2"/>
      </rPr>
      <t xml:space="preserve"> A 31/12/2012, el Balance de Prueba Consolidado e individual de la UMUS, presenta en la cuenta de balance 1670 Equipo de Comunicación y Computación, subcuentas 167001 y 167002 respectivamente por un valor de $91 millones, los cuales conforme a las disposiciones del contrato de empréstito y sus adicionales corresponde a bienes adquiridos con Otros Recursos Nación, y que no vienen siendo objeto de depreciación y de revelación por parte de la Unidad Coordinadora del Proyecto. Lo enunciado anteriormente, conlleva necesariamente una inconsistencia en la revelación de los bienes referenciados porque con ello se origina una sobrestimación de estos activos y una subestimación en cuentas no determinadas y definidas para la UMUS en el Manual Financiero – Entes Gestores.</t>
    </r>
  </si>
  <si>
    <t>A través de la Subdirección Administrativa y Financiera del Ministerio de Transporte se realizará la depreciación de la Propiedad, Planta y Equipo de la UMUS</t>
  </si>
  <si>
    <t>Realizar la depreciación de la propiedad, planta y equipo de la UMUS.</t>
  </si>
  <si>
    <t>Informe Financiero Consolidado con la depreciación</t>
  </si>
  <si>
    <t xml:space="preserve">Con comunicación 201332100195693 del 23 de octubre de 2013 la Subdireccióm administrativa y financiera del MT indica que la depreciación de los bienes que están a cago de la asignación interna 2401-01-001 programa SITM se encuentra en forma consolidada dentro del sistema general de depreciación que maneja el MT. </t>
  </si>
  <si>
    <r>
      <rPr>
        <b/>
        <u/>
        <sz val="9.5"/>
        <rFont val="Arial"/>
        <family val="2"/>
      </rPr>
      <t xml:space="preserve">Hallazgo 16. </t>
    </r>
    <r>
      <rPr>
        <b/>
        <sz val="9.5"/>
        <rFont val="Arial"/>
        <family val="2"/>
      </rPr>
      <t>Seguimiento Plan Mejoramiento UMUS</t>
    </r>
    <r>
      <rPr>
        <sz val="9.5"/>
        <rFont val="Arial"/>
        <family val="2"/>
      </rPr>
      <t>. Control Interno del MT, hace el seguimiento a las  acciones y metas para cada hallazgo, dispone de  registro documental que soporta los resultados de seguimiento en las reuniones del SCSdeCI. La documentación, evidencia que algunos de los compromisos no se cumplieron, pero no se adoptaron medidas administrativas o disciplinarias.</t>
    </r>
  </si>
  <si>
    <t>Efectuar seguimiento al cumplimiento de las acciones del plan de mejoramiento y mantener la documentación soporte de las acciones de mejora debidamente actualizadas.</t>
  </si>
  <si>
    <t>Seguimiento a los avances del plan de mejoramiento</t>
  </si>
  <si>
    <t>Carpeta con soportes de lo actuado.</t>
  </si>
  <si>
    <t>Se abrió carpeta para el Plan de Mejoramiento y se están  anexando  los soportes correspondientes a cada Hallazgo</t>
  </si>
  <si>
    <t xml:space="preserve">Circularizar la necesidad de disponer en cada dependencia de los soportes necesarios y suficientes que evidencien el cumplimiento de los hallazgos del plan de mejoramiento, como base para el seguimiento por parte de la Oficina de Control Interno, en dado caso remitir para que se adelanten acciones disciplinarias por los incumplimientos evidenciados. </t>
  </si>
  <si>
    <t>Circular emanada del despacho de la Señora Ministra</t>
  </si>
  <si>
    <t>Circular difundida</t>
  </si>
  <si>
    <t>Oficina de Control Interno</t>
  </si>
  <si>
    <t>Se proyectó circular para firma de la señora ministra, en trámite</t>
  </si>
  <si>
    <r>
      <rPr>
        <b/>
        <u/>
        <sz val="9.5"/>
        <rFont val="Arial"/>
        <family val="2"/>
      </rPr>
      <t xml:space="preserve">Hallazgo 18. </t>
    </r>
    <r>
      <rPr>
        <b/>
        <sz val="9.5"/>
        <rFont val="Arial"/>
        <family val="2"/>
      </rPr>
      <t>Consultoría de Diseños no Utilizada</t>
    </r>
    <r>
      <rPr>
        <sz val="9.5"/>
        <rFont val="Arial"/>
        <family val="2"/>
      </rPr>
      <t>.Transmetro contrató una consultoría para elaborar los estudios y diseños para la solución integral al impacto del SITM sobre la movilidad vehicular y peatonal en el entorno del estadio. El estudio no fue acogido por Transmetro por el costo de su ejecución, a 06/2012 no se había definido el tipo de intervención, el estudio  no genero valor agregado</t>
    </r>
  </si>
  <si>
    <t xml:space="preserve">Reuniones trimestrales de seguimiento </t>
  </si>
  <si>
    <t>Seguimiento al POA y Plan de adquisiciones</t>
  </si>
  <si>
    <t>Acta de reunión</t>
  </si>
  <si>
    <t>Se anexan actas de seguimiento trimestral con el seguimiento al POA y Plan de Adquisisones.</t>
  </si>
  <si>
    <r>
      <rPr>
        <b/>
        <u/>
        <sz val="9.5"/>
        <rFont val="Arial"/>
        <family val="2"/>
      </rPr>
      <t xml:space="preserve">Hallazgo 19. </t>
    </r>
    <r>
      <rPr>
        <sz val="9.5"/>
        <rFont val="Arial"/>
        <family val="2"/>
      </rPr>
      <t>Se determina  incumplimiento de las metas no solo en el 2011 sino en el 2012, pues se llegó a un cumplimiento del 90% , quedando pendiente la firma del acto administrativo, por parte de la Ministra, situación que de una parte se constituye en un incumplimiento en el Plan Indicativo formulado en ambas vigencias y evidencia la reprogramación periódica del proyecto.</t>
    </r>
  </si>
  <si>
    <t>Los documentos de política que se incluyan en el plan indicativo de la Dirección de Infraestructura tendrán un cronograma de elaboración que cuente con análisis de contexto y de posibles demoras, de manera concertada con el director, los coordinadores de grupo y el personal involucrado en su elaboración.</t>
  </si>
  <si>
    <t>Reunión de elaboración de cronograma</t>
  </si>
  <si>
    <t>Número de reuniones</t>
  </si>
  <si>
    <t>Dirección de Infraestructura</t>
  </si>
  <si>
    <t>Cada una de las acciones propuestas en el plan indicativo de 2014 cuenta con un cronograma concertado entre los coordinadors y el Director de Infraestructura.</t>
  </si>
  <si>
    <t>Realizar seguimiento periódico al cumplimiento del Plan Indicativo para evidenciar retrasos o cuellos de botella que impidan su cabal cumplimiento</t>
  </si>
  <si>
    <t>Documento de reporte</t>
  </si>
  <si>
    <t>Número de documentos</t>
  </si>
  <si>
    <t>Se realizaron reuniones de seguimiento al plan indicativo en el ultimo trimestre de 2013. En las mismas reuniones se prepararon los principales objetivos del plan indicativo 2014. Como resultado se obtuvo el cumplimiento total del PI 2013.</t>
  </si>
  <si>
    <r>
      <rPr>
        <b/>
        <u/>
        <sz val="9.5"/>
        <rFont val="Arial"/>
        <family val="2"/>
      </rPr>
      <t>Hallazgo 23.</t>
    </r>
    <r>
      <rPr>
        <sz val="9.5"/>
        <rFont val="Arial"/>
        <family val="2"/>
      </rPr>
      <t xml:space="preserve"> CENAF: Con Decreto 2260/12 se  contra-acreditó recurso por $1.000 millones para el  mantenimiento y reparaciones locativas de los CENAF y no se ejecutó por cuanto en un local donde se encuentran oficinas de otras Entidades no se permite la inversión de estos recursos. Se evidencia el desconocimiento de la normatividad respectiva y la inadecuada planeación del proyecto</t>
    </r>
  </si>
  <si>
    <t>Modificar el Decreto 796 de 1991 con el fin de que sea permitido hacer inversión en mantenimiento y mejoras en los Cenad existentes.</t>
  </si>
  <si>
    <t>Proyecto de modificación del Decreto presentado a la Presidencia de la República.</t>
  </si>
  <si>
    <t>Porcentaje</t>
  </si>
  <si>
    <t>Se estructuró proyecto de Decreto, el cual se socializó  en mesas de trabajo con las diferentes entidades que tienen representación en los CENAF. En las mesas se plantearon medidas alternativas y observaciones, las cuales fueron estudiadas y evaluadas y con base en éstas, se está estructurando el proyecto definitivo del decreto.</t>
  </si>
  <si>
    <t>Construcción propuesta del Plan de Acción Fluvial</t>
  </si>
  <si>
    <t>Proceso de Contratación por cada entidad de las consultorías necesarias DNP y Convenio MT - Embajada de Holanda</t>
  </si>
  <si>
    <t xml:space="preserve">Por parte de DNP se celebró el contrato de consultoría DNP-0R-045-2013 cuyo objeto es Establecer una visión y formular la estrategia para el desarrollo de las actividades y vías fluviales de la Nación, en el corto, mediano y largo plazo, que permitan establecer el Plan Maestro Fluvial para Colombia,  en los Componentes Operativos y Promocionales. Además el Ministerio de Transporte firmó convenio 212 de 2013 con la Embajada de Holanda, cuyo objeto es identificar estrategias orientadas al desarrollo del transporte fluvial y definición de elementos para establecer el plan maestro fluvial para Colombia.  </t>
  </si>
  <si>
    <t>Desarrollo de las Consultorías contratadas</t>
  </si>
  <si>
    <t>La consultoria contratada con el DNP con WITTEVVEN BOSS, STC PANTEIA, se ha venido ejecutando dentro del cronograma previsto. Se han presentado de parte del consultor tres informes  y  se han realizado dos reuniones con gremios y partes interesadas.Para el próxinmo 12 de mayo se tiene planaeda nueva reunión con gremios y partes interesadas para presentar resultado de tercer entregable. Con referencia a la Consultoria contratatada por la Embajada de Holanda en desarrollo del convenio binacional se contrato a la firma Arcadis y el plan de trabajo esta establecido hasta Mayo de 2015.</t>
  </si>
  <si>
    <t>Revisión y análisis de los resultados de las consultorías</t>
  </si>
  <si>
    <t>Propuesta de documento CONPES presentada al DNP.</t>
  </si>
  <si>
    <t>Proyecto de documento CONPES</t>
  </si>
  <si>
    <r>
      <rPr>
        <b/>
        <u/>
        <sz val="9.5"/>
        <rFont val="Arial"/>
        <family val="2"/>
      </rPr>
      <t>Hallazgo 24.</t>
    </r>
    <r>
      <rPr>
        <sz val="9.5"/>
        <rFont val="Arial"/>
        <family val="2"/>
      </rPr>
      <t xml:space="preserve"> Centro Inteligente De Control De Tránsito Y Transporte –CICOTT y Sistemas Inteligentes De Transporte-SIT-CICTT. Para la consecución de estos objetivos se suscribió convenio especial No. 181-2011 entre el Ministerio del Transporte y COLCIENCIAS y se suscribio contrato Contrato 120/12 con Nicolás Llano Naranjo . No se ha reportado avance de los objetivos.</t>
    </r>
  </si>
  <si>
    <t>Conformar el banco de proyectos  acorde con las líneas temáticas del CICOTT.</t>
  </si>
  <si>
    <t>A través del Convenio Mintransporte - Colciencias hacer las convocatorias para conformar el banco de proyectos  acorde con las líneas temáticas del CICOTT.</t>
  </si>
  <si>
    <t>COLCIENCIAS adelantó la Convocatoria No. 622 de 2013, la cual se cerró el 1 de agosto de 2013. Como resultado de la misma, el 18 de octubre de 2013 se publicó el listado preliminar de proyectos elegibles.</t>
  </si>
  <si>
    <r>
      <rPr>
        <b/>
        <u/>
        <sz val="9.5"/>
        <rFont val="Arial"/>
        <family val="2"/>
      </rPr>
      <t xml:space="preserve">Hallazgo 27. </t>
    </r>
    <r>
      <rPr>
        <sz val="9.5"/>
        <rFont val="Arial"/>
        <family val="2"/>
      </rPr>
      <t xml:space="preserve">Inconsistencias en la base de datos. (Administrativo) La base de datos de control procesal implementada por la entidad presenta inconsistencias en su consolidación. a) La relación de procesos judiciales vigentes contra el MT anexa en medio magnético tipo Excel al punto 5 (primer archivo) del oficio MT20131320042031 de febrero 12 de 2013,  presenta inconsistencias con la relación anexa al mismo oficio en la que se desarrollan los puntos 3,4,6,7 y 9 (segundo archivo) b) La base de datos no se encuentra actualizada y tampoco cuenta con los mecanismos que impidan su desactualización. c) Dentro de una de las pruebas realizadas al Grupo de Coactiva del MT, se pudo determinar que el proceso 24 de 2012 aparece en la base de datos con embargo, cuando en realidad no se verificó dicha medida. Las inconsistencias antes relacionadas en la base de datos que contiene la información de la defensa judicial de la entidad, impiden efectuar un seguimiento puntual. </t>
    </r>
  </si>
  <si>
    <t>Literal c.-Verificar en la carpeta del proceso el archivo de la actuación que se registra.</t>
  </si>
  <si>
    <t>Archivar el documento.</t>
  </si>
  <si>
    <t>Auto de embargo o documento correspondiente.</t>
  </si>
  <si>
    <t>Oficina Asesora Jurídica</t>
  </si>
  <si>
    <t>A folio 51 del auto de embargo del 13/03/2013 ya está archivado en la carpeta del expediente.</t>
  </si>
  <si>
    <r>
      <rPr>
        <b/>
        <u/>
        <sz val="9.5"/>
        <rFont val="Arial"/>
        <family val="2"/>
      </rPr>
      <t xml:space="preserve">Hallazgo 30. </t>
    </r>
    <r>
      <rPr>
        <sz val="9.5"/>
        <rFont val="Arial"/>
        <family val="2"/>
      </rPr>
      <t xml:space="preserve">Diferencias entre la información reportada por la entidad al equipo auditor con la reportada al SIRECI (Administrativo y Sancionatorio). El equipo auditor consultó el Sistema  - SIRECI verificando :1. Con relación a la rendición de la cuenta fiscal vigencia 2012, se pudo evidenciar diferencias entre la información incorporada al SIIF y la reportada al SIRECI. 2. Igualmente al consultar el formulario 389 F9  – con corte a 31 de diciembre de 2012, se evidencia : a) La relación de fallos a favor del MT, en el sistema SIRECI, reporta (44) fallos y la verificada por el equipo auditor con la información reportada por la entidad  en las vigencias 2010 a 2012 relaciona (185). Hace evidente la desactualización en la información reportada y la ausencia de un efectivo criterio en el diligenciamiento de la información. La casilla 60 del reporte de los fallos en contra, en el sistema SIRECI, no incorpora valores de los fallos o sentencias, lo que imposibilita su medición. c) El reporte de los procesos vigentes en el sistema SIRECI, determina la existencia de (1846) procesos, mientras que la verificada con la información reportada relaciona solo (324) . </t>
    </r>
  </si>
  <si>
    <t>Revisión previa de los datos a reportar en el SIRECI</t>
  </si>
  <si>
    <t>Verificar previamente la información a transmitir a través del SIRECI, validando que corresponda exactamente a la información que aparece en el SIIF</t>
  </si>
  <si>
    <t>Reporte verificado</t>
  </si>
  <si>
    <t>Subdirección Administrativa y Financiera</t>
  </si>
  <si>
    <t>Se verificó la  información a transmitir a través del SIRECI, validando que corresponda exactamente a la información que aparece en el SIIF. Se cuenta con reporte de verificación.</t>
  </si>
  <si>
    <t>Realizar los registros contables de acuerdo a los normas establecidas en el Régimen de la Contabilidad Pública.</t>
  </si>
  <si>
    <t>Elaborar los registros contables sobre cuentas de orden y pasivos contingentes</t>
  </si>
  <si>
    <t>Comprobante</t>
  </si>
  <si>
    <t>De acuerdo a los compromisos acordados con el grupo de defensa Judicial, con fecha diciembre 31 de 2013, quedó registrada la información suministrada  a esa misma fecha de corte y actualizados los registros contables, unificando la información entre los dos grupos. Se elaboraron los  Comprobantes de ajustes  contables  Números: 978,979,980, 981 y 982 de diciembre 31 de 2013.</t>
  </si>
  <si>
    <t>Solicitar a la Contraloría General de la República una  capacitación tanto para  defensa judicial como para Contratos, sobre el diligenciamiento del formulario F9, con el fin de que para la vigencia 2013, se diligencie de manera clara, concisa y oportuna, conforme a la instrucción de cada ítem.</t>
  </si>
  <si>
    <t xml:space="preserve">Al punto 2  y 3 Por medio de un oficio se solicitará  a la Contraloría general de la República se imparta capacitación sobre el  instructivo del diligenciamiento del formulario F9, con el fin de garantizar una mayor precisión la elaboración del mismo. </t>
  </si>
  <si>
    <t>Solicitud  de Capacitación.</t>
  </si>
  <si>
    <t xml:space="preserve">Se solicitó capacitación a la CGR con oficio 20131330206961 del 05/06/2013 y se recibió la capacitación en el mes de junio. </t>
  </si>
  <si>
    <r>
      <rPr>
        <b/>
        <u/>
        <sz val="9.5"/>
        <rFont val="Arial"/>
        <family val="2"/>
      </rPr>
      <t xml:space="preserve">Hallazgo 31. </t>
    </r>
    <r>
      <rPr>
        <sz val="9.5"/>
        <rFont val="Arial"/>
        <family val="2"/>
      </rPr>
      <t>De los 405 procesos vigentes de cobro coactivo seguidos por el MT, 165 son de DIFICIL COBRO, lo que representa el 40.74% de los procesos vigentes, especialmente representados en imposición de multas (84%) y procesos disciplinarios (11%), obligaciones que ascienden a $863.2 millones, que tiene fecha de ejecutoria desde el año 1999 a 2006, y que por lo tanto, tienen comprometido su recaudo ante su eventual prescripción o inconvenientes para hacer efectivos sus mandamientos de pago por insolvencia o problemas en la notificación de sus deudores. En su respuesta, la entidad manifiesta la existencia de gestión en el cobro coactivo, donde en todos los procesos activos, se les ha realizado todas las actuaciones pertinentes establecidas por la ley para lograr la recuperación de estas obligaciones, alegando la existencia de circunstancias inherentes al cobro de esta clase de cartera y que comprometen su recaudo, como la insolvencia de los deudores, inexistencia de garantías y falta de voluntad en los pagos.</t>
    </r>
  </si>
  <si>
    <t>Realizar investigación de bienes 1 vez al año, en los casos que sea necesario.</t>
  </si>
  <si>
    <t>Oficiar a las entidades correspondientes, para ubicar bienes de los deudores.</t>
  </si>
  <si>
    <t>Oficios y/o consultas web de investigación de bienes.</t>
  </si>
  <si>
    <t>Realizar investigación de cuentas bancarias a los deudores 1 vez al año, en los casos que sea necesario.</t>
  </si>
  <si>
    <t>Oficiar a las entidades financieras correspondientes, para ubicar cuentas del deudor.</t>
  </si>
  <si>
    <t>Oficios a la CIFIN.</t>
  </si>
  <si>
    <t xml:space="preserve">Realizar 1 cobro persuasivo y/o 1 gestión de ubicación del deudor al año, en los casos que sea necesario.  </t>
  </si>
  <si>
    <t>Realizar requerimiento de pago a los deudores y/o gestión de ubicación en los casos que sea necesario.</t>
  </si>
  <si>
    <t>Oficios de requerimiento y/o de ubicación del deudor.</t>
  </si>
  <si>
    <t>Realizar Ficha Técnica de Remisibilidad a los procesos de difícil cobro.</t>
  </si>
  <si>
    <t>Solicitar al Comité Técnico de Sostenibilidad del Sistema de Contabilidad Pública del Ministerio de Transporte, la aplicación de la remisibilidad a los procesos de difícil cobro.</t>
  </si>
  <si>
    <t>Fichas Técnicas para Remisibilidad.</t>
  </si>
  <si>
    <r>
      <rPr>
        <b/>
        <u/>
        <sz val="9.5"/>
        <rFont val="Arial"/>
        <family val="2"/>
      </rPr>
      <t>Hallazgo 34.</t>
    </r>
    <r>
      <rPr>
        <sz val="9.5"/>
        <rFont val="Arial"/>
        <family val="2"/>
      </rPr>
      <t xml:space="preserve"> suscripción reiterada de contratos de prestación de servicios con los mismos contratistas y objetos.-Reiteración de este tipo de contrataciones desconociendo  lo requerido por nuestro marco legal y jurisprudencial, donde se hace referencia a que este tipo de contratos deben ser ocasionales o transitorios</t>
    </r>
  </si>
  <si>
    <t xml:space="preserve">Iniciar el proceso de rediseño y modernización; advirtiendo que el producto final propuesto está supeditado a los avales y autorizaciones que emitan el Ministerio de Hacienda, DNP, Presidencia de la Republica; y DAFP. </t>
  </si>
  <si>
    <t>Gestionar ante las Instancias pertinentes  la consecución de los recursos necesarios para  modernizar la planta  de personal de la entidad que evite la reiterada contratación de prestación de servicios  de contratistas y objetos.</t>
  </si>
  <si>
    <t>Proyecto de reestructuración de personal.</t>
  </si>
  <si>
    <t>Secretaría General</t>
  </si>
  <si>
    <t>El 19 de junio de 2014 fue suscrito el contrato de consultoría 171 de 2014, con la firma CREAMOS COLOMBIA, por la suma de $420.000.000, con un plazo de ejecución de cuatro (4) meses, contados  a partir de la suscripción del acta de iniciación.
• El día 7 de julio de 2014 se suscribe el acta de inicio entre la firma contratista y los supervisores del Ministerio de Transporte y  se llevó a cabo una reunión con la empresa CREAMOS COLOMBIA.</t>
  </si>
  <si>
    <r>
      <rPr>
        <b/>
        <u/>
        <sz val="9.5"/>
        <rFont val="Arial"/>
        <family val="2"/>
      </rPr>
      <t>Hallazgo No. 39</t>
    </r>
    <r>
      <rPr>
        <b/>
        <sz val="9.5"/>
        <rFont val="Arial"/>
        <family val="2"/>
      </rPr>
      <t xml:space="preserve">. </t>
    </r>
    <r>
      <rPr>
        <sz val="9.5"/>
        <rFont val="Arial"/>
        <family val="2"/>
      </rPr>
      <t xml:space="preserve">Registro Legalización Caja Menor (Administrativo):  La subcuenta Caja Menor (1.1.05.02), a 31 de diciembre de 2012, se encuentra sobrestimada en $714.2 millones,  pues si bien es cierto, fueron legalizadas antes del 31 de diciembre, como se pudo observar en los boletines de legalización y en las notas a los Estados Contables, no fueron registradas en la contabilidad del Ministerio, afectando los gastos correspondientes a la vigencia 2012 y el resultado del ejercicio.     </t>
    </r>
  </si>
  <si>
    <t>Legalización contable del 100% de los recursos de cajas menores dentro de la vigencia correspondiente</t>
  </si>
  <si>
    <t>Elaborar los asientos contables de legalización a 31 de diciembre</t>
  </si>
  <si>
    <t>Asientos contables</t>
  </si>
  <si>
    <t xml:space="preserve">Con fecha enero 31 de 2014,  Se elaboró el acta de la conciliación de saldos de caja menores  constituidas en la vigencia de 2013. Se comprobó que todas fueron totalmente legalizadas, tanto contable como presupuestalmente, los dineros reintegrados a la DTN. , y los saldos en los registros  contables presentan saldo en Cero.  </t>
  </si>
  <si>
    <r>
      <rPr>
        <b/>
        <u/>
        <sz val="9.5"/>
        <rFont val="Arial"/>
        <family val="2"/>
      </rPr>
      <t>Hallazgo No. 40.</t>
    </r>
    <r>
      <rPr>
        <b/>
        <sz val="9.5"/>
        <rFont val="Arial"/>
        <family val="2"/>
      </rPr>
      <t xml:space="preserve"> </t>
    </r>
    <r>
      <rPr>
        <sz val="9.5"/>
        <rFont val="Arial"/>
        <family val="2"/>
      </rPr>
      <t>Diferencia Valores Pendientes por Legalizar Caja Menor (Administrativo):  Se evidencia una diferencia de $8.1 millones en los valores pendientes por legalizar de acuerdo con la información suministrada por el Ministerio, en el cuadro general de resumen de cada una de las cajas menores y, lo reflejado en los  Estados Contables a 31 de diciembre de 2012.</t>
    </r>
  </si>
  <si>
    <t>Conciliación de los saldos de cajas menores entre el Grupo de Contabilidad y el Grupo de Presupuesto, para garantizar que no queden valores sin legalizar a la fecha de cierre de la vigencia.</t>
  </si>
  <si>
    <t>Elaborar un acta de conciliación de saldos de cajas menores entre el Grupo de Contabilidad y el Grupo de Presupuesto a la fecha de cierre de la vigencia.</t>
  </si>
  <si>
    <t>Acta de Conciliación</t>
  </si>
  <si>
    <t>Se verificó que las cajas menores hubieran quedado  definitivamente legalizadas tanto presupuestal como contablemente. Se suscribió el acta  firmada por los coordinadores el 31 de enero de 2014</t>
  </si>
  <si>
    <r>
      <rPr>
        <b/>
        <u/>
        <sz val="9.5"/>
        <rFont val="Arial"/>
        <family val="2"/>
      </rPr>
      <t>Hallazgo No. 41</t>
    </r>
    <r>
      <rPr>
        <b/>
        <sz val="9.5"/>
        <rFont val="Arial"/>
        <family val="2"/>
      </rPr>
      <t xml:space="preserve">. </t>
    </r>
    <r>
      <rPr>
        <sz val="9.5"/>
        <rFont val="Arial"/>
        <family val="2"/>
      </rPr>
      <t>Depósitos en Instituciones Financieras (Administrativo):</t>
    </r>
    <r>
      <rPr>
        <b/>
        <sz val="9.5"/>
        <rFont val="Arial"/>
        <family val="2"/>
      </rPr>
      <t xml:space="preserve">  </t>
    </r>
    <r>
      <rPr>
        <sz val="9.5"/>
        <rFont val="Arial"/>
        <family val="2"/>
      </rPr>
      <t>La subcuenta - Cuentas Corrientes (1.1.10.05) que a 31 de diciembre de 2012 presenta un saldo de $24.122, está subestimada en $4.123 millones debido a diferencias entre la información reportada en el SIIF – Nación y los libros de bancos que genera el Grupo de Pagaduría que es de $28.245 millones.</t>
    </r>
  </si>
  <si>
    <t xml:space="preserve"> Revisión de la parametrización de cuentas</t>
  </si>
  <si>
    <t>Realizar un acta de verificación de la parametrización de las cuentas bancarias, entre el Grupo de Contabilidad y el Grupo de Pagaduría</t>
  </si>
  <si>
    <t>En mesa de ayuda del MHCP - SIIF del pasado 17 de Octubre, se definió el procedimiento para realizar los registros automáticos de los movimientos de las cuentas de recaudos de especies venales y especiales a través del módulo de pagaduría.  Esta  acción se debe adelantar en el Módulo de pagaduría a partir de los movimientos de octubre de 2013.  De las seis cuentas bancarias que faltaban parametrizar, se adelantaron ya cinco  en forma manual hasta septiembre de 2013.</t>
  </si>
  <si>
    <t>Conciliación de cifras del SIIF y Libros Auxiliares del Grupo de Pagaduría</t>
  </si>
  <si>
    <t>Elaborar un acta de conciliación de saldos de cuentas bancarias en forma trimestral, entre el Grupo de Contabilidad y el Grupo de Pagaduría.</t>
  </si>
  <si>
    <t>Se adelantaron las conciliaciones bancarias  a diciembre 31 de 2013 y se realizaron los ajustes para depurar saldos</t>
  </si>
  <si>
    <t>Realizar los registros contables de acuerdo a la conciliación efectuada</t>
  </si>
  <si>
    <t>Efectuar los asientos contables que resulten de dichas conciliaciones trimestrales</t>
  </si>
  <si>
    <t xml:space="preserve">De acuerdo a los compromisos de la mesa de ayuda del MHCP - SIIF del pasado 17 de Octubre de 2013,  de las seis cuentas bancarias que faltaban parametrizar, se adelantaron ya los registros contables en forma manual hasta septiembre  30 de 2013, que fué el compromiso en esa fecha.    </t>
  </si>
  <si>
    <r>
      <rPr>
        <b/>
        <u/>
        <sz val="9.5"/>
        <rFont val="Arial"/>
        <family val="2"/>
      </rPr>
      <t>Hallazgo No. 42.</t>
    </r>
    <r>
      <rPr>
        <b/>
        <sz val="9.5"/>
        <rFont val="Arial"/>
        <family val="2"/>
      </rPr>
      <t xml:space="preserve"> </t>
    </r>
    <r>
      <rPr>
        <sz val="9.5"/>
        <rFont val="Arial"/>
        <family val="2"/>
      </rPr>
      <t>Partidas por Depurar Conciliaciones Bancarias (Administrativo):   A</t>
    </r>
    <r>
      <rPr>
        <b/>
        <sz val="9.5"/>
        <rFont val="Arial"/>
        <family val="2"/>
      </rPr>
      <t xml:space="preserve"> </t>
    </r>
    <r>
      <rPr>
        <sz val="9.5"/>
        <rFont val="Arial"/>
        <family val="2"/>
      </rPr>
      <t xml:space="preserve"> 31 de diciembre se evidencian partidas conciliatorias pendientes por depurar que datan desde Agosto de 2011 y con fecha de corte a 30 de Septiembre de 2012, en la cuenta de Bancolombia No. 188-145644-60  Recaudos Especiales, presentándose una subestimación de $3.5 millones, correspondientes a Consignaciones no Contabilizadas y una sobrestimación de $24.6 millones por Notas Débito no contabilizadas y Consignaciones registradas por mayor valor.</t>
    </r>
  </si>
  <si>
    <t>Conciliación bancaria del 100% de las cuentas de Pagaduría (cifras de los extractos bancarios vs. cifras de los libros auxiliares de Pagaduría).</t>
  </si>
  <si>
    <t>Elaborar las conciliaciones bancarias y elaborar y registrar los comprobantes de ingreso o egreso para registrar las partidas conciliatorias.</t>
  </si>
  <si>
    <t>Se adelantaron las conciliaciones bancarias  y se realizaron los ajustes para depurar saldos, por error se registraron ingresos doble vez pero se realizaron los correspondientes egresos para reflejar la realidad de las cuentas.</t>
  </si>
  <si>
    <t>Conciliaciones bancarias entre el Grupo de Pagaduría y el Grupo de Contabilidad</t>
  </si>
  <si>
    <t>Elaborar las conciliaciones bancarias</t>
  </si>
  <si>
    <t>Elaboración de comprantes de ingresos y egreso para los ajustes de partidas conciliatorias</t>
  </si>
  <si>
    <t>Elaborar y registrar los comprobantes de ingreso o egreso para registrar las partidas conciliatorias.</t>
  </si>
  <si>
    <t>Los comprobantes de ingreso o egreso con que se registran las partidas conciliatorias los realiza el grupo de Pagaduría. Lo que corresponde al Grupo de Contabilidad son los asientos no automáticos, por ejemplo el registrode embargos, cuando son informados por el grupo de pagaduría.
Desde pagaduría, se adelantaron las conciliaciones bancarias  y se realizaron los ajustes para depurar saldos, por error se registraron ingresos doble vez pero se realizaron los correspondientes egresos para reflejar la realidad de las cuentas.</t>
  </si>
  <si>
    <r>
      <rPr>
        <b/>
        <u/>
        <sz val="9.5"/>
        <rFont val="Arial"/>
        <family val="2"/>
      </rPr>
      <t>Hallazgo No. 43.</t>
    </r>
    <r>
      <rPr>
        <sz val="9.5"/>
        <rFont val="Arial"/>
        <family val="2"/>
      </rPr>
      <t xml:space="preserve"> Conciliaciones Bancarias (Administrativo). Algunas conciliaciones bancarias no son realizadas oportunamente, como se puede evidenciar en la información suministrada por la Entidad mediante el oficio 20133270089221 del 9 de marzo de 2013-04-08, así: Tabla No. 3 Conciliaciones Bancarias BANCO DAVIVIENDA CTA. 02611467-8 ; TRANSFERENCIAS, desde Agosto de 2012, BANCO COLOMBIA CTA CTE.#188-145648-41;  GASTOS PERSONALES desde Agosto de 2012</t>
    </r>
  </si>
  <si>
    <t>Elaborar los comprobantes de ingresos o egreso  para registrar las  partidas conciliatorias.</t>
  </si>
  <si>
    <t>Los comprobantes de ingreso o egreso con que se registran las partidas conciliatorias los realiza el grupo de Pagaduría. Lo que corresponde al Grupo de Contabilidad son los asientos no automáticos, por ejemplo el registrode embargos.
Desde pagaduría, se ralizó la conciliación de la cuenta de gastos de personal  actualizando la información a diciembre de 2013, actualmente se trabaja en la cuenta de trasnferencias para que la información se actualice a la fecha y realizar los ajustes a que haya lugar.</t>
  </si>
  <si>
    <r>
      <rPr>
        <b/>
        <u/>
        <sz val="9.5"/>
        <color indexed="8"/>
        <rFont val="Arial"/>
        <family val="2"/>
      </rPr>
      <t xml:space="preserve">Hallazgo 44. </t>
    </r>
    <r>
      <rPr>
        <sz val="9.5"/>
        <color indexed="8"/>
        <rFont val="Arial"/>
        <family val="2"/>
      </rPr>
      <t>Depósitos Entregados en Garantía (Administrativo): La cuenta Depósitos Judiciales (1.4.25.03), cuyo saldo a 31 de diciembre ascendía a $2.943 millones ocasionados por los embargos practicados a las cuentas bancarias del Ministerio de Transporte, no es razonable</t>
    </r>
  </si>
  <si>
    <t>Conciliación de embargos y procesos ejecutivos terminados, entre la Oficina Asesora de Jurídica y la Subdirección Administrativa y Financiera</t>
  </si>
  <si>
    <t>Depurar la cuenta de embargos, levantando la información de los procesos ejecutivos que tienen títulos judiciales, procediendo a legalizar y registrar los asientos contables</t>
  </si>
  <si>
    <t>Resolución</t>
  </si>
  <si>
    <r>
      <rPr>
        <b/>
        <u/>
        <sz val="9.5"/>
        <rFont val="Arial"/>
        <family val="2"/>
      </rPr>
      <t>Hallazgo 45.</t>
    </r>
    <r>
      <rPr>
        <sz val="9.5"/>
        <rFont val="Arial"/>
        <family val="2"/>
      </rPr>
      <t xml:space="preserve"> Cuentas Embargadas (Administrativo). A pesar de lo establecido en el Art. 19 del Decreto 111 de 1996, en donde se hace referencia al principio de Inembargabilidad , se evidenció que durante la vigencia del 2012 le fueron embargados al Ministerio recursos por $1.224.3 millones, que corresponden a 6 procesos. </t>
    </r>
  </si>
  <si>
    <t>Levantamiento de medidas cautelares por parte de la Oficina Asesora de Jurídica, respecto de aquellos procesos ejecutivos en donde se hayan decretado las mismas, previo reporte por parte del Grupo de Pagaduría</t>
  </si>
  <si>
    <t>Reportar a la Oficina Asesora de Jurídica y/o al apoderado del Ministerio de Transporte aquellas cuentas embargadas para que se adelante la defensa judicial correspondiente, adjuntando los documentos soporte de los movimientos bancarios y registros contables.</t>
  </si>
  <si>
    <t>Memorando</t>
  </si>
  <si>
    <t>Se ha viene informando periodicamente a la oficina de jurídica sobre el embargo de cuentas, situación que se puede sustentar a traves de los memorandos No. 20133280203333 del 5/11/2013;  20133280200503 del 30/10/2013;  20133280196113 del 24/10/2013; entre otros. Se continúa informando a la Oficina jurídica sobre recursos embargados u oficios de embargos que llegan a las entidades financieras para que se adelanten embargos, se solicita la defensa de los intereses de la Nación frente aestos casos.</t>
  </si>
  <si>
    <t>Registro de los movimientos correspondientes a embargos y recuperación de títulos,  una vez recibida la información por parte de la Oficina Asesora de Jurídica</t>
  </si>
  <si>
    <t>Registrar los embargos y la recuperación de títulos, una vez sean comunicados por las entidades financieras o por la Oficina Asesora de Jurídica.</t>
  </si>
  <si>
    <t xml:space="preserve">Se han registrado en forma de ajuste manual los embargos y la devolución de recursos embargados a medida que el grupo de Pagaduría ha informado sobre tales hechos y que son reportados a través de los comrpobantes de ingresos  y/o  Egresos correspondientes. </t>
  </si>
  <si>
    <r>
      <rPr>
        <b/>
        <u/>
        <sz val="9.5"/>
        <rFont val="Arial"/>
        <family val="2"/>
      </rPr>
      <t xml:space="preserve">Hallazgo 46. </t>
    </r>
    <r>
      <rPr>
        <sz val="9.5"/>
        <rFont val="Arial"/>
        <family val="2"/>
      </rPr>
      <t>Remanentes: se evidencia que a 31 de Diciembre de 2012, el Ministerio tiene recursos pendientes por ingresar a la Pagaduría por $366.5 millones, por concepto de remanentes de las cuentas embargadas de los procesos terminados. No obstante, que se solicitó al Ministerio informar las acciones adelantadas para el reintegro de dichos recursos, éstas no fueron proporcionadas.</t>
    </r>
  </si>
  <si>
    <t>Recuperación de excedentes de embargos en procesos ejecutivos ya finalizados o con excesos de medidas cautelares, previo reporte por parte del Grupo de Pagaduría</t>
  </si>
  <si>
    <t>Reportar a la Oficina Asesora de Jurídica y/o al apoderado del Ministerio de Transporte aquellos remanentes de embargos para que se solicite su devolución</t>
  </si>
  <si>
    <t>La Pagaduría ha registrado los desembargos de los cuales se tiene información. Se solicita a la Oficina Jurídica que informe sobre la terminación de procesos y el fallo a favor de la Entidad para que se realice la restitución de los recursos.</t>
  </si>
  <si>
    <t>Registro de los movimientos correspondientes a remanentes, una vez recibida la información de parte de la Oficina Asesora de Jurídica.</t>
  </si>
  <si>
    <t>Registrar la recuperación de remanentes, una vez sean comunicados por la Oficina Asesora de Jurídica</t>
  </si>
  <si>
    <r>
      <rPr>
        <b/>
        <u/>
        <sz val="9.5"/>
        <rFont val="Arial"/>
        <family val="2"/>
      </rPr>
      <t xml:space="preserve">Hallazgo 51. </t>
    </r>
    <r>
      <rPr>
        <sz val="9.5"/>
        <rFont val="Arial"/>
        <family val="2"/>
      </rPr>
      <t>Valores Pendientes de Cargue en el SIIF. Continúan pendientes por registrar en el aplicativo SIIF, el valor correspondiente a recaudos a favor del Ministerio por $7.440 millones; no obstante, las gestiones realizadas por el Ministerio como se evidencia en los soportes suministrado a la CGR, a 31 de Diciembre de 2012.</t>
    </r>
  </si>
  <si>
    <t>Seguimiento a los cargues permanentes de ingresos por parte del Ministerio de Hacienda y Crédito Público</t>
  </si>
  <si>
    <t>Revisar trimestralmente la actualización en el cargue de la información de recaudos por parte del Ministerio de Hacienda y Crédito Público, haciendo los requerimientos y registros contables a que haya lugar</t>
  </si>
  <si>
    <t>Oficio o correo electrónico</t>
  </si>
  <si>
    <t>En el mes de junio de 2013, se cargaron 7,095,000,000, los cuales ya se encuentran clasificados en SIIF, queda pendiente por cargar en MHCP 345,000,000, que corresponden a 70,000,000 de Suramericana y 275,000,000 de Finandina.
Con oficio No. 20133290436601 del 13/12/2013, se remite oficio a la Contraloría General de la República, solicitando su apoyo en la consecución del cargue de valores pendientes, porque adicional a los anteriores, tenemos valores como: 525,000,000 de BBVA por cheques devueltos con evidencia de pago real, 514,696,560 de Colseguros, los cuales el Ministerio de Hacienda los cargó al Ministerio de Industria y Comercio; y 4,211,494,845,51 por concepto de Depósitos Judiciales que el Ministerio de Hacienda asignó al Consejo Superior de la Judicatura pero que corresponden a este Ministerio como resultado de cobros coactivos. A 31 de diciembre de 2013, se clasificó el 100% de los recaudos percibidos por el Ministerio de Transporte.</t>
  </si>
  <si>
    <r>
      <rPr>
        <b/>
        <u/>
        <sz val="9.5"/>
        <rFont val="Arial"/>
        <family val="2"/>
      </rPr>
      <t>Hallazgo No. 58.</t>
    </r>
    <r>
      <rPr>
        <b/>
        <sz val="9.5"/>
        <rFont val="Arial"/>
        <family val="2"/>
      </rPr>
      <t xml:space="preserve"> </t>
    </r>
    <r>
      <rPr>
        <sz val="9.5"/>
        <rFont val="Arial"/>
        <family val="2"/>
      </rPr>
      <t>Cuentas de Orden (Administrativo):    A 31 de diciembre de 2012, el saldo de la cuenta de Litigios y Mecanismos Alternativos  de Solución de Conflictos (9.1.20) es de$2.208.642 millones, valor que se encuentra afectado por cuantía indeterminada debido a que la información no se encuentra  actualizada, ya que los documentos soportes suministrados corresponden a la fecha de corte a 31 de Diciembre de 2011; mientras que los enviados por la Oficina Asesora Jurídica como resultado de la evaluación del riesgo que ascendió a $9.916.346.3 millones, a este valor se le realizó un ajuste por $7.706.820,8 millones el  30 junio de 2012.</t>
    </r>
  </si>
  <si>
    <t>Realizar los registros contables de acuerdo a las normas establecidas en el Régimen de la Contabilidad Pública.</t>
  </si>
  <si>
    <t xml:space="preserve">Entre el Grupo de Contabilidad y el de Defensa Judicial se suscribio el 20 de Enero de 2014, el   "Acta de la reunión para concertar el reporte de la información de los procesos jurídicos en contra del Ministerio"  donde se concluye la presentación de la información a contabilidad de la información con corte a diciembre 31 de cada año y que sea  concordante con la que rinde El grupo de defensa Judicial  en el formato F-9 en la rendición de cuenta anual SIRECI, y la implementación  del reporte  denominado "Informe trimestral de novedades de procesos en curso" con el fin de mantener actualizados los registros contables, con la información del grupo de Defensa Judicial. </t>
  </si>
  <si>
    <r>
      <rPr>
        <b/>
        <u/>
        <sz val="9.5"/>
        <rFont val="Arial"/>
        <family val="2"/>
      </rPr>
      <t>Hallazgo 64.</t>
    </r>
    <r>
      <rPr>
        <sz val="9.5"/>
        <rFont val="Arial"/>
        <family val="2"/>
      </rPr>
      <t xml:space="preserve"> Revisado los documentos soportes mediante los cuales se realizaron los reintegros a la DTN como resultado de las legalización definitiva de la caja menor de la DT Atlántico por $10.6 mill., se evidenció que este valor no fue reintegrado como lo manifestó la Entidad, sino que estos recursos fueron embargados por el Juzgado 5to Laboral del Circuito de Barranquilla el mes de Sept. de 2012.</t>
    </r>
  </si>
  <si>
    <t>Registrar contablemente los movimientos correspondientes</t>
  </si>
  <si>
    <t>Registrar los movimientos correspondientes una vez recibida la información por parte de la Oficina Jurídica</t>
  </si>
  <si>
    <t>El juzgado 5 laboral de Barranquilla desembargó y los recursos fueron reintegrados en la cuenta No. 61011599 del Banco de la República a favor de DTN como reintregro de recursos no ejecutado de esta caja menor, consiganación de julio 9/13.</t>
  </si>
  <si>
    <t>Mantener actualizado el listado de embargos y desembargos para poder verificar con la Subdirección Administrativa y Financiera los registros que tengan en esta última.</t>
  </si>
  <si>
    <t xml:space="preserve">Dirigir un memorando a todos los apoderados de representación judicial con el fin de que reporten trimestralmente a la Oficina Asesora Jurídica los embargos y desembargos que se ordenen en los procesos a su cargo. </t>
  </si>
  <si>
    <t>Memorando.</t>
  </si>
  <si>
    <t>Oficina Jurídica</t>
  </si>
  <si>
    <t>Memorando 20141300000113 del 02/01/2014.</t>
  </si>
  <si>
    <r>
      <rPr>
        <b/>
        <u/>
        <sz val="9.5"/>
        <rFont val="Arial"/>
        <family val="2"/>
      </rPr>
      <t xml:space="preserve">Hallazgo 66. </t>
    </r>
    <r>
      <rPr>
        <sz val="9.5"/>
        <rFont val="Arial"/>
        <family val="2"/>
      </rPr>
      <t>Existen deficiencias en los mecanismos de control y seguimiento establecidos para el manejo de las cuentas corrientes, por cuanto se observó que durante la vigencia de 2012, el Ministerio mantuvo cinco (5) cuentas bancarias inactivas, cuyos saldos a 31 de Diciembre fue cero (0); dentro de estas cuentas, dos (2) que se encuentran embargadas por $115 millones</t>
    </r>
  </si>
  <si>
    <t>Cancelación de cuentas bancarias innecesarias</t>
  </si>
  <si>
    <t>Solicitar la cancelación de las cuenta del Bancolombia y Banco de Occidente que se encuentran con saldo cero ($0) y sin embargos.</t>
  </si>
  <si>
    <t>Las cuentas fueron canceladas lo cuel se demuestra mediante los siguientes oficios:
Cuenta Banco de Occidente No. 268007200 cancelada mediante radicado No. 20133210149472 del 12/03/2013 del Ministerio de Hacienda.
Cuenta Bancolombia No. 18814564300 cancelada mediante radicado No. 20133210164212 del 16/03/2013 del Ministerio de Hacienda</t>
  </si>
  <si>
    <t>PLAN DE MEJORAMIENTO VIGENCIA 2011</t>
  </si>
  <si>
    <r>
      <rPr>
        <u/>
        <sz val="9.5"/>
        <rFont val="Arial"/>
        <family val="2"/>
      </rPr>
      <t>Hallazgo No.  3 Deficiencias en la información sobre reconocimiento económico en el Ministerio. (Administrativo).</t>
    </r>
    <r>
      <rPr>
        <sz val="9.5"/>
        <rFont val="Arial"/>
        <family val="2"/>
      </rPr>
      <t xml:space="preserve">
analizados la información suministrada por el Grupo Reposición Integral de Vehículos de la Dirección de Transporte y Tránsito, relacionada con los vehículos postulados para el reconocimiento económico por desintegración física total de vehículos del periodo 2008 a 2011, se determinó que el Ministerio no cuenta con toda la información registrada de este proceso, dado que:
• En algunos casos (a 882 de los postulantes, es decir e 25%) no se describe los datos del acto administrativo con el cual se demuestre la cancelación de la matrícula del vehículo para acceder al 10% del valor final del reconocimiento. 
• No se encuentran registrados todos los datos referentes a números de motor y chasis.
• Para algunos postulantes no se citan los valores cancelados correspondientes tanto al 90% como al 10%.
• Relacionan Organismos de Tránsito diferentes a los que se encuentran en el RUNT y en otros casos, no se identifica el organismo al cual se encuentra matriculado el vehículo.
</t>
    </r>
  </si>
  <si>
    <t>deficiencias en el control y seguimiento</t>
  </si>
  <si>
    <t>La Contraloría no presentó esta información.</t>
  </si>
  <si>
    <t xml:space="preserve">Se realizarán verificaciones  de los casos, registrarlos y verificar las solicitudes para contar con toda la información por reconocimiento económico </t>
  </si>
  <si>
    <t>Verificar los datos inconsistentes para actualizar la trazabilidad de los vehículos desintegrados por reconocimiento económico</t>
  </si>
  <si>
    <t xml:space="preserve">Revisión de carpetas y datos suministrados para actualizar la información en el sistema de reconocimiento económico </t>
  </si>
  <si>
    <t>Carpetas Revisadas</t>
  </si>
  <si>
    <t>Dirección de Transporte y Tránsito,  Grupo de Reposición Integral de Vehículos</t>
  </si>
  <si>
    <t>Se tienen identificadas 5233 expedientes objeto de reconocimiento económico del período 2008-2011.
Se identificaron 1056 expedientes sin dato de acto Administrativo.
Se identifica que 1040 expedientes estan pendientes del pago del 10%, de los cuales a 18 de junio de 2014, cumple con requisitos 110 vehículos (situacion que es ajena pues depende del usuario).</t>
  </si>
  <si>
    <r>
      <rPr>
        <u/>
        <sz val="9.5"/>
        <rFont val="Arial"/>
        <family val="2"/>
      </rPr>
      <t>Hallazgo No. 5 Cancelación del 10% del reconocimiento económico sin el cumplimiento de los requisitos establecidos en la resolución 5259 de 2008.  (Administrativo, Disciplinario y Fiscal).</t>
    </r>
    <r>
      <rPr>
        <sz val="9.5"/>
        <rFont val="Arial"/>
        <family val="2"/>
      </rPr>
      <t xml:space="preserve">
Del análisis efectuado a la información remitida por la Entidad, relativa a los pagos del 10% del  reconocimiento económico, en el periodo 2009 a 2011, se observó que para aproximadamente 371 propietarios de vehículos, el Ministerio aceptó como documento soporte las certificaciones de cancelación de matrícula expedidas por el RUNT, y no como lo establece en el Artículo 12 de la Resolución anteriormente citada, referente a que dicho pago debe efectuarse con el acto administrativo de cancelación de la licencia de tránsito emitido por los Organismos de Tránsito. De estos 371 casos, el Ministerio canceló el 10% a 79 postulantes, es decir $357,5 millones, sin el documento exigido en la norma.
</t>
    </r>
  </si>
  <si>
    <t xml:space="preserve">Según la respuesta de la entidad al hallazgo, informan que el certificado es un acto administrativo, y que no  necesariamente debe ser una resolución.  
</t>
  </si>
  <si>
    <t>Con fundamento en el acto administrativo emitido por el Organismo de Tránsito, se verificará en el RUNT, su registro y datos del vehículo que se le canceló la Licencia de Transito para su correspondiente pago del 10%</t>
  </si>
  <si>
    <t>Verificar los datos en el RUNT  con los suministrados por el Organismo de Tránsito para su correspondiente autorización del pago del 10%</t>
  </si>
  <si>
    <r>
      <t>Actos Administrativos de cancelación de la Licencia de Tránsito</t>
    </r>
    <r>
      <rPr>
        <sz val="9.5"/>
        <color indexed="10"/>
        <rFont val="Arial"/>
        <family val="2"/>
      </rPr>
      <t xml:space="preserve"> </t>
    </r>
    <r>
      <rPr>
        <sz val="9.5"/>
        <rFont val="Arial"/>
        <family val="2"/>
      </rPr>
      <t>verificados</t>
    </r>
  </si>
  <si>
    <t>Actos Administrativos de Cancelación de la Licencia de Tránsito verificados.</t>
  </si>
  <si>
    <t>Se identifican 215 casos en los que se pagó el 90% con el certificado RUNT (validación de cancelacion de matrícula).
De los cuales 77 casos obtuvieron pago del 10% entre abril de 2011 y marzo de 2012.
De los 138 casos pendientes de pago del 10% continúan pendientes de pago pues los usuarios no han completado los requisitos para el mismo.</t>
  </si>
  <si>
    <r>
      <rPr>
        <u/>
        <sz val="9.5"/>
        <rFont val="Arial"/>
        <family val="2"/>
      </rPr>
      <t>Hallazgo No. 7 Ausencia de controles para la matrícula de vehículos nuevos de transporte de carga. (Administrativo, Disciplinario, Fiscal y Penal).</t>
    </r>
    <r>
      <rPr>
        <sz val="9.5"/>
        <rFont val="Arial"/>
        <family val="2"/>
      </rPr>
      <t xml:space="preserve">
De las visitas efectuadas a algunos organismos de tránsito  y de acuerdo a la muestra selectiva realizada por la Contraloría General de la República, a 1850 placas de vehículos de transporte de carga, se determinó que al 15% (278) de éstas, se les realizó la matrícula inicial sin la expedición de la certificación de cumplimiento de requisitos o la certificación de aprobación de la caución expedida por el Ministerio de Transporte, requisito indispensable para el registro inicial de los vehículos ante dichos organismos; mientras que en otros casos el registro se efectuó con documentos que no fueron expedidos por el Ministerio para el trámite de matrícula ante estos organismos. </t>
    </r>
  </si>
  <si>
    <t>Esta situación tiene su origen en la ausencia de controles efectivos de los organismos de tránsito. Además, La Entidad ha manifestado a la Contraloría, frente a este tema , que no conoce con certeza toda la información relacionada con el ingreso de nuevos vehículos de transporte de carga.</t>
  </si>
  <si>
    <t xml:space="preserve">Mediante el sistema RUNT, se realizarán los trámites electrónicos de cauciones, certificaciones con su aprobación
Aplicativo acorde a la Resolución 7036 de 2012
</t>
  </si>
  <si>
    <t>Autorizar vía RUNT, las autorizaciones y certificaciones  de los vehículos nuevos a registrar en el Organismo de Tránsito</t>
  </si>
  <si>
    <t xml:space="preserve">Una vez el propietario presente los documentos para la aprobación de la caución o certificación de cumplimiento, se autorizará mediante el sistema RUNT, vía directa para que el Organismo de Tránsito lo pueda matricular </t>
  </si>
  <si>
    <t>Solicitudes de certificación de reposición vehicular tramitadas a través del RUNT</t>
  </si>
  <si>
    <t xml:space="preserve">A partir del 25 de junio de 2012 se implementó la validación de los certificados de cumplimiento de requisitos y caución a través del RUNT como requisito para el registro inicial de vehículos de carga. Con la expedición de la resolución 7036 de 2012 a partir del 1 de octubre de 2012 la matrícula de vehículos de carga de que tratan los Decreto 2085, 2450 de 2008 y 1139 de 2009 se encuentra controlada por el sistema RUNT.  </t>
  </si>
  <si>
    <r>
      <rPr>
        <u/>
        <sz val="9.5"/>
        <rFont val="Arial"/>
        <family val="2"/>
      </rPr>
      <t>Hallazgo No. 9 Falta de confiabilidad en la información de las diferentes fuentes. (Administrativo).</t>
    </r>
    <r>
      <rPr>
        <sz val="9.5"/>
        <rFont val="Arial"/>
        <family val="2"/>
      </rPr>
      <t xml:space="preserve">
Analizada la información reportada a la Contraloría General de la República, por el Grupo Reposición Integral de Vehículos, relacionada con la expedición de la certificación de cumplimiento de requisitos o la certificación de aprobación de la caución, expedida por el Ministerio de Transporte para el registro inicial de vehículos de carga y al compararla con lo reportado por el Grupo de Correspondencia de la Entidad y con los documentos físicos que reposan en los archivos de los organismos de tránsito visitados , se encontraron inconsistencias en la información: la cual no corresponde o está diligenciada de forma incorrecta, en donde se observan datos diferentes en las fechas de expedición de las resoluciones, diferencias en el reporte de los Organismos de Tránsito registrados en la información del Grupo Reposición con la que se enuncia en la resolución enviada al organismo de tránsito                                  Frente al requerimiento de informar respecto de los vehículos de carga matriculados de manera presuntamente irregular, se tiene que en la información remitida por la Entidad en la cual hacen cruces de información entre lo registrado en el RUNT y lo contenido en los archivos en formato Excel que maneja el Grupo Reposición Integral de vehículos, se presentan situaciones como: de los 100.809 registros, el 41.19% (41.522) no registra la fecha, además de que la misma hace referencia a la migración y no a la fecha de matrícula, por lo que no es útil para la realización de cruces de información con otras fuentes disponibles.
• El 43.55% (43.905) corresponde a vehículos que no registran la capacidad de carga o que la misma es menor o igual a 3.500 kilogramos.
</t>
    </r>
  </si>
  <si>
    <t xml:space="preserve">Lo evidenciado demuestra deficiencias en la implementación de procedimientos  básicos de organización, seguimiento, control e identificación de riesgos en el manejo y registro de la información.
</t>
  </si>
  <si>
    <t xml:space="preserve">Mediante el sistema RUNT, se realizarán los trámites electrónicos de cauciones, certificaciones y reconocimiento económico.
Aplicativo acorde a la Resolución 7036 de 2012
</t>
  </si>
  <si>
    <t xml:space="preserve">Verificar a través del RUNT, el estado de los vehículos, realizando su trámite electrónico. </t>
  </si>
  <si>
    <t xml:space="preserve">Mediante el mecanismo de trámite electrónico se tendrá la información del vehículo en tiempo real y respuesta de consulta al propietario oportunamente </t>
  </si>
  <si>
    <t>Instructivo</t>
  </si>
  <si>
    <r>
      <rPr>
        <u/>
        <sz val="9.5"/>
        <color indexed="8"/>
        <rFont val="Arial"/>
        <family val="2"/>
      </rPr>
      <t>Hallazgo 19 Sistema Integral Nacional de Información de  Carreteras. (Administrativo, Disciplinario y Fiscal).</t>
    </r>
    <r>
      <rPr>
        <sz val="9.5"/>
        <color indexed="8"/>
        <rFont val="Arial"/>
        <family val="2"/>
      </rPr>
      <t xml:space="preserve"> En el marco del convenio interadministrativo para el análisis, diseño e implementación del SINC, se pactaron entre las obligaciones del IGAC la "verificación tanto de la arquitectura como de la solución tecnológica para la implementación del SINC”, “Instalación y Configuración de la aplicación y los servicios web desarrollados para el SINC” y la “Realización de pruebas de unidades – centradas en módulos-, integración y conectividad” y para el Ministerio “Garantizar que una vez se finalice la etapa de análisis , y de acuerdo con la arquitectura y plataforma tecnológica establecida (ESRI), se cuente con el Software y Hardware necesarios para la implementación del SINC, en las instalaciones del Ministerio o en el lugar que éste determine en la ciudad de Bogotá”; durante el proceso de instalación del SINC en los servidores provistos por el Ministerio, se presentaron inconvenientes técnicos asociados al software base requerido, al bajo rendimiento en la visualización de la aplicación SINC y el bloqueo de los servicios web , razones por las cuales no se instaló el componente PVR desarrollado por el IGAC y adicionalmente fue necesario desinstalar los servicios web geográficos desarrollados. La versión del SINC instalada en estas condiciones por el IGAC estuvo publicada durante algunos meses en el portal web del Ministerio.
Por su parte, las entidades generadoras de la información debían crear los mecanismos para poder consumir los servicios web geográficos desarrollados, actividad que a la fecha de terminación del convenio no se había adelantado . 
Los entregables del convenio fueron recibidos a satisfacción por el Ministerio, como consta en el acta de recibo final suscrita en diciembre de 2010. 
Independientemente de la ejecución del convenio mencionado, el grupo PVR continuó utilizando su propio aplicativo, destinando un consultor para adelantar las labores de depuración, validación y actualización de información y mantenimiento del mismo , además las actividades necesarias para la integrar la información de SIGVIAL con el SINC.
En el 2011 el Ministerio inició el desarrollo de una nueva versión del SINC, pasando nuevamente del lenguaje de programación .NET a PHP, esta versión beta está publicada en el portal institucional del Ministerio en reemplazo de la desarrollada por el IGAC. La actual versión se encuentra incompleta, por cuanto hay botones que no ofrecen funcionalidad, la presentación de algunos elementos en el mapa es poco adecuada , no se ofrece información inventariada de las vías, ni las opciones de consulta que tenía la versión del IGAC. El desarrollo y soporte tecnológico de la actual versión del SINC están a cargo de un consultor que pertenece al grupo Plan Vial Regional, asimismo el servidor  donde está instalado el SINC fue adquirido para el PVR. 
Si bien la Ley asigna al Ministerio de Transporte la responsabilidad de definir los plazos y términos para la actualización de la información del sistema, a abril de 2012 aún no han sido definidos y el sistema   no ha entrado formalmente en operación en las condiciones establecidas en la ley.
</t>
    </r>
  </si>
  <si>
    <t xml:space="preserve">Incumplimiento de obligaciones pactadas necesarias para la puesta en operación del sistema.
Deficiencias en la interacción entre la Dirección de Infraestructura y el Grupo de Informática. 
Incumplimiento de  políticas de seguridad informática.
Deficiencias en la gestión del Ministerio.
</t>
  </si>
  <si>
    <t>1. Hacer disponible la versión del SINC  desarrollada por el IGAC  en el sitio Web del Ministerio de manera que entre formalmente en operación en las condiciones establecidas en la Ley 1228 de 2008</t>
  </si>
  <si>
    <t>Revisión de los requisitos de arquitectura y plataforma tecnológica por parte de la Oficina de Informática del Ministerio, necesarios para poner en funcionamiento el SINC del IGAC</t>
  </si>
  <si>
    <t>Disponer de la plataforma tecnológica necesaria para la instalación del SINC del IGAC</t>
  </si>
  <si>
    <t>Concepto del Grupo de informática</t>
  </si>
  <si>
    <t>Dirección de Infraestructura.</t>
  </si>
  <si>
    <t>Mediante correo electrónico del 25/10/2012 El Jefe del Grupo de Informática informa que ya se encuentra dispuesta la plataforma para el SINC y el link en la página del Ministerio.</t>
  </si>
  <si>
    <t>Integrar la versión del SINC desarrollada por el IGAC a las opciones de acceso a la información que tienen los usuarios del portal web del Ministerio de Transporte</t>
  </si>
  <si>
    <t>1. Disponer del vínculo de acceso al SINC desarrollado por el IGAC en el sitio web del Ministerio de Transporte.</t>
  </si>
  <si>
    <t>Funcionamiento del link</t>
  </si>
  <si>
    <r>
      <rPr>
        <u/>
        <sz val="9.5"/>
        <rFont val="Arial"/>
        <family val="2"/>
      </rPr>
      <t xml:space="preserve">Hallazgo 34. Sistema de Información, Evaluación y Seguimiento al Transporte Urbano (SISETU).  (Administrativo). </t>
    </r>
    <r>
      <rPr>
        <sz val="9.5"/>
        <rFont val="Arial"/>
        <family val="2"/>
      </rPr>
      <t xml:space="preserve">
Frente a la operación del sistema SISETUy el reporte de información se observa:
Inconsistencias en la información de indicadores publicada en el sitio web, por cuanto aparecen reportes para los años 2002 y 2003 pese a que los entes gestores no habían iniciado operación; según el Ministerio son datos tomados como línea base y no corresponden a la operación de los SIMT, no obstante crean confusión a los ciudadanos y usuarios del sistema.  También se observan casos de indicadores que no registran reporte alguno .
Debilidades en el reporte de información por parte de los entes gestores de conformidad con la periodicidad establecida en la resolución 4147 de 2009. El SISETU únicamente ofrece funcionalidad para el registro de los resultados,  el cálculo de los 34 indicadores está a cargo de los entes gestores. Se ha detectado inexactitud de la información reportada, por cuanto la aplicación de la metodología para la medición de los indicadores no ha sido aplicada adecuada y uniformemente por los entes gestores. La UMUS ha solicitado a los entes gestores el envío por correo electrónico de la información soporte de los cálculos, pero esta no queda reflejada en el sistema.
En el registro de acciones , que presenta cada acción realizada por el usuario desde el momento de su creación en el sistema, se observan accesos a partir del año 2008, si bien aún no estaban en operación los respectivos entes gestores. Asimismo,  la existencia en el sistema de usuarios  que no corresponden a un ente gestor pero que han realizado acciones de borrado, login y edición de valores.
El administrador del sistema desconoce los detalles técnicos del mismo que fue desarrollado por una firma consultora , sin la participación del Grupo de Informática del Ministerio. La interacción entre este Grupo y la UMUS ha sido difícil en cuanto al soporte técnico, cuando es requerido.  En 2011 se  presentaron inconvenientes por cuanto se tenía acceso al SISETU desde la Intranet del Ministerio pero no desde Internet.
El manual del administrador del sistema se encuentra publicado en el sitio web del SISETU lo que genera riesgo de accesos no autorizados ante la exposición al público de información técnica detallada del sistema.
Error en la generación automática de la fecha de actualización en el sitio web del SISETU por cuanto se presenta como última fecha de actualización 23 de mayo de 2008, a pesar de ser evidentes actualizaciones posteriores a esa fecha.
</t>
    </r>
  </si>
  <si>
    <t xml:space="preserve">Debilidadades en la aplicación de controles para la evaluación y seguimiento  de la integridad y disponibilidad de la información reportada por los entes gestores en el aplicativo SISETU, por parte de la UMUS.
Falta de estandarización y uniformidad para el calculo y reporte de indicadores.
Debilidades en el cumplimiento de lo establecido en el Manual de Operaciones del Préstamo 7739 – CO y la resolución 4147 de 2009.
</t>
  </si>
  <si>
    <t>Se llevarán a cabo mesas de trabajo con la oficina de informática para definir las alternativas para remediar los inconvenientes tecnológicos del aplicativo web.</t>
  </si>
  <si>
    <t>Superar las dificultades de recolección y reporte de información que se han generado para la operación del SISETU</t>
  </si>
  <si>
    <t>Mesas de trabajo para definir alternativas de mejora</t>
  </si>
  <si>
    <t>Mesas de trabajo</t>
  </si>
  <si>
    <t xml:space="preserve">Dirección de Transporte y Tránsito. </t>
  </si>
  <si>
    <t>Se llevaron a cabo las mesas de trabajo con la unidad de informática del MT, Fabiola Campo y Catalino Posso, desde ese grupo se identificó que la plataforma necesita otro lenguaje y que ese grupo pagó en el año 2012 un contratista para mantener todos los sistemas de información dentro de los cuales estaba el SISETU lo que impide la inversión en la contratación de un nuevo sistema por detrimento patrimonial, indicó el grupo de informática, al igual que ellos son los encargados de hacer inversiones del MT en aplicativos y recursos de sistemas. El grupo de informática recibió de la UMUs, los estudios previos para su contratación, se remitieron a 6 empresas las invitaciones a cotizar los servicios para dar continuidad al proceso, del cual no se recibió ninguna propuesta oficial. a la fecha</t>
  </si>
  <si>
    <t xml:space="preserve">Se terminará con la revisión de la batería, metodología de cálculo y medios de reporte de los indicadores de operación del SiSETU, para el ajuste de la Resolución existente. </t>
  </si>
  <si>
    <t>Resolución que permita contar con una batería y una metodología de cálculo uniforme y estandarizada para las condiciones de los sistemas de transporte que reportan información, mejorando los canales de comunicación.</t>
  </si>
  <si>
    <t>Dirección de Transporte y Tránsito.</t>
  </si>
  <si>
    <t>Se enviaron las invitaciones a cotizar a diferentes firmas con fecha de: 
30/jul/2014_Steer Davies &amp; Limited Sucursal Colombia
30Jul/2014_Sigmagp
4/Agos/2014_Mobile-cm
11/Agos/2014_Transconsult
19/Agos/2014_GSD
21/Agos/2014_GSD 
Se esta haciendo lo pertinente para adelantar el proceso para la contratación de la consultoría, y dependiendo del desarrollo de esta se puede obtener la Resolución. 
Con la revisión realizada a la batería se determinó que se debía contratar una consultoría que determine cuales indicadores efectivamente son suceptibles de reporte, junto con su metodología no sólo acorde a las necesidades y capacidades actuales sino que utilice estándares actualizados a las condiciones económicas, técnicas y dinámicas de los sistemas, que confluya en un óptimo, seguro y confiable reporte y revisión de los indicadores. Por las anteriores razones, la consultoría debe ir primero que una resolución, para poder adoptar el manual, la batería de indicadores y el sistema de información, lo cual se espera que esté incluído en la consultoría, una resolución propuesta para que el ministerio la adopte.</t>
  </si>
  <si>
    <r>
      <rPr>
        <u/>
        <sz val="9.5"/>
        <rFont val="Arial"/>
        <family val="2"/>
      </rPr>
      <t>Hallazgo 37 Mapa de riesgos e indicadores de gestión no integrales. (Administrativo)</t>
    </r>
    <r>
      <rPr>
        <sz val="9.5"/>
        <rFont val="Arial"/>
        <family val="2"/>
      </rPr>
      <t xml:space="preserve">.La defensa judicial del Ministerio de Transporte cuenta con un mapa de riesgos que no es integral, toda vez que solo  incorpora dos (2) de ellos, uno relacionado con el tema coactivo; de esta manera, solo presenta un riesgo detectado, relacionado con la “falta de la contestación de las demandas”, no contemplando temas transcendentales para establecer una efectiva gestión a su control procesal, oportunidad en las actuaciones procesales y en el pago de sentencias, acciones en defensa de sus bienes, etc. Igualmente no se evidencia un indicador de gestión que permita medir la efectividad del proceso. 
En el tema coactivo, el procedimiento de evaluación del control interno y riesgos está inmerso en defensa judicial y solo presenta un riesgo relacionado con la “prescripción de la acción de cobro”, desconociendo otros riesgos como fallas en los procesos de notificación, rastreo de bienes, ejecución oportuna de medidas cautelares etc.
</t>
    </r>
  </si>
  <si>
    <t>La inadecuada identificación, administración, control y prevención de riesgos en esta importante área, determina debilidades en el control interno del MT.</t>
  </si>
  <si>
    <t xml:space="preserve">Celebrar mesa de Trabajo conjunta Oficina Asesora de Jurídica- Grupo de Defensa Judicial- Grupo de Jurisdicción Coactiva con la Oficina Asesora de Planeación grupo de Mejoramiento de Calidad, a fin de examinar, revisar y modificar el mapa de riesgos del proceso de  Defensa Judicial de la entidad.    </t>
  </si>
  <si>
    <t>Formular una herramienta de gestión que permita identificar los riesgos asociados al proceso de defensa judicial y las acciones de mitigación</t>
  </si>
  <si>
    <t>Mapa de riesgos ajustado</t>
  </si>
  <si>
    <t>mapa de riesgos</t>
  </si>
  <si>
    <t>La Oficina Jurídica cambió el mapa de riesgos incluyendo un riesgo adicional.</t>
  </si>
  <si>
    <t>PLAN DE MEJORAMIENTO VIGENCIA 2010</t>
  </si>
  <si>
    <t xml:space="preserve">Trámites sin Legalizar
Se observa que durante la vigencia 2010, algunos organismos de tránsito han presentado comunicaciones al Ministerio de Transporte, en las que manifiestan su intención de legalizar trámites realizados antes del 3 de noviembre de 2009, en relación con licencias de conducción, placas y licencias de tránsito, entre otros, sobre los cuales no se ha efectuado el respectivo pago de las tarifas que corresponden al Ministerio de Transporte, </t>
  </si>
  <si>
    <t xml:space="preserve">Dado que a partir de esa fecha, entró en operación el RUNT y dichos trámites no fueron migrados en el sistema.  Adicionalmente, al revisar de manera selectiva en el Sistema ORFEO de la entidad y con la información suministrada por la Subdirección de Tránsito, se tiene que presuntamente existen más de  13000 registros sin legalizar por parte de los Organismos de Tránsito. 
Frente a esta situación, el Ministerio de Transporte, aún no ha adelantado las revisiones integrales al respecto, de manera que pueda establecer si efectivamente los Organismos de Tránsito tienen especies venales pendientes de legalizar y el monto de éstas, con miras a dar solución, en los casos que sea procedente, a los ciudadanos que tienen dificultades para la realización de nuevos trámites.
</t>
  </si>
  <si>
    <t xml:space="preserve">Lo cual ha generado traumas a la ciudadanía para la realización de nuevos trámites. </t>
  </si>
  <si>
    <t>Registrar los trámites pendientes en el RUNT</t>
  </si>
  <si>
    <t>Apoyar el proceso de legalización de los trámites reportados por los Organismos de Tránsito, mediante la validación de los pagos.</t>
  </si>
  <si>
    <t>Verificar los pagos de los OT sobre trámites pendientes de legalizar, previa autorización de cargue a los Organismos de Tránsito por la Subdirección de Tránsito.</t>
  </si>
  <si>
    <t>Consignaciones verificadas y legalizadas.</t>
  </si>
  <si>
    <t>Subdirección Administrativa y Financiera - Grupo de Ingresos y Cartera</t>
  </si>
  <si>
    <t>Los pagos son verificados en banco. Memorandos No. 20113290219703, 20113290232823, 20123290001793, 20123290040033, 20123290002943, 20123290043593, 20123290073563, 20123290077373 y 20123290077613</t>
  </si>
  <si>
    <t>María Cecilia Gómez</t>
  </si>
  <si>
    <t xml:space="preserve">Adjudicación de rutas y horarios para transporte de pasajeros -DT Norte de Santander- (Disciplinario) 
El trámite de adjudicación de rutas y horarios en el servicio público de transporte terrestre automotor de pasajeros por carretera está reglamentado en el Decreto 171 de 2001.  Adicionalmente, el Decreto 2053 de 2003, artículo 17, numeral 17.4, asigna esta función a las Direcciones Territoriales. 
</t>
  </si>
  <si>
    <t xml:space="preserve">No obstante lo anterior, el Ministerio de Transporte expidió la Resolución 3569 del 5 de agosto de 2009, que en su artículo 1 establece que previo a todo concurso para la adjudicación de rutas deberá contar con concepto escrito favorable proferido por parte del Despacho del Ministro de Transporte.  </t>
  </si>
  <si>
    <t xml:space="preserve"> Esta situación causó ineficiencia e ineficacia en la gestión adelantada por la Dirección Territorial Norte Santander, ya que ocasionó retrasos en el respectivo trámite. La anterior deficiencia en materia de reglamentación, conllevó a que al cierre de la vigencia 2010 la Dirección Territorial Norte Santander presentara siete trámites pendientes, algunos de los cuales llevan hasta cuatro años de haber sido solicitados,</t>
  </si>
  <si>
    <t>Evaluar las solicitudes de rutas y horarios presentadas y previo a la apertura del concurso público para la adjudicación de rutas y horarios, será remitida a la Subdirección de Transporte del Ministerio de Transporte, con el propósito de ser revisada la viabilidad técnica del correspondiente concurso.</t>
  </si>
  <si>
    <t>Resolver de fondo las solicitudes presentadas para obtener autorizaciones de rutas y horarios en cumplimiento de las directrices institucionales.</t>
  </si>
  <si>
    <t>Evaluar la totalidad de las solicitudes de autorización de rutas, horarios y requerir la viabilidad a la Subdirección de Transporte.</t>
  </si>
  <si>
    <t>Solicitudes evaluadas y enviadas a la Subdirección de Transporte.</t>
  </si>
  <si>
    <t>Dirección Territorial Norte de Santander</t>
  </si>
  <si>
    <t xml:space="preserve">La  Resolución 243 de 2011  derogó la Resolución 3569 de 2009 eliminando así el concepto previo del despacho del Ministro. 
A la fecha se evaluaron la totalidad de las solicitudes de autorización de rutas y horarios pendientes.
 Se realizó apertura de concursos públicos para la adjudicación de rutas y horarios </t>
  </si>
  <si>
    <t>Juan Carlos Reátiga</t>
  </si>
  <si>
    <t>Reportes de mayoristas FSSG
El Grupo de Ingresos y Cartera de la Subdirección Administrativa y Financiera,  no cuenta en su totalidad con la información de recaudo por sobretasa  y lo correspondiente al fondo de subsidio,</t>
  </si>
  <si>
    <t xml:space="preserve"> por cuanto se observa que algunos mayoristas no envían el reporte de la totalidad de las declaraciones de los ingresos ; razón por la cual se elaboran y se causan las cuentas por cobrar a 31 de diciembre de 2010, sin incluir estos valores y sin que los  departamentos cancelen dichas sumas.  Además, se observa que se presentan diferencias en lo registrado como cartera a 31 de diciembre de 2010, con lo efectivamente adeudado por los departamentos. </t>
  </si>
  <si>
    <t xml:space="preserve">Lo anterior genera incertidumbre de lo efectivamente adeudado por los departamentos
</t>
  </si>
  <si>
    <t>Solicitar el apoyo de  Entidades que por competencia puedan apoyar la gestión del MT.</t>
  </si>
  <si>
    <t>Mejorar la oportunidad en el recibo de información de los Mayoristas</t>
  </si>
  <si>
    <t>Implementar una matriz de control de reportes de mayoristas</t>
  </si>
  <si>
    <t>Matriz</t>
  </si>
  <si>
    <t>Ya está implementada la matriz y se alimenta mensualmente.</t>
  </si>
  <si>
    <t>Conciliar el recaudo de sobretasa con otras fuentes.</t>
  </si>
  <si>
    <t>Cuadro de control</t>
  </si>
  <si>
    <t>Mediante radicado 20123290061941 del 14 de febrero de 2012 se solicitó al Ministerio de Hacienda la base de datos del año 2011 relacionada con el tema sobretasa a la gasolina y los informes mensuales generados a partir de dicha fecha. De igual manera mediante radicado 20123290082681  del 22 de Febrero de 2012 se solicitó al  Ministerio de Hacienda un espacio para llevar a cabo una reunión con el objeto de tratar el tema de sobretasa a la gasolina. Posteriormente mediante radicado 20123210172112 del 6 de Marzo de 2012 se recibe respuesta del Ministerio de Hacienda en relación con la solicitud del día 14 de Febrero de 2012 donde reportan un estimado del recaudo por sobretasa a la gasolina. Sobre esta información el grupo de ingresos y cartera elabora un informe comparativo por departamento que cruza lo reportado por Ministerio de Hacienda y  por el Ministerio de Transporte, el cual sirvió como insumo para la reunión de conciliación realizada entre ambas autoridades.
El grupo de ingresos y cartera reportó el día 2 de agosto de 2012, el cuadro comparativo de FSSG Min Hacienda Vs Min Transporte.</t>
  </si>
  <si>
    <t xml:space="preserve">Formulación de Indicadores -DT Valle-
Se presenta debilidades en los indicadores de gestión tanto en los presentados en el plan indicativo como en el sistema de gestión de calidad, </t>
  </si>
  <si>
    <t xml:space="preserve">evidenciado en la mala formulación, falta de oportunidad y confiabilidad de la información, lo que va en contra de lo establecido en la Ley 489 de 1998 y la Ley 872 de 2003,  aspecto  que afecta la medición de la Gestión y resultados de la entidad, a causa de  la  falta de una aplicación  técnica en la formulación (unidad de medida) o aplicación de los indicadores de gestión de calidad y plan indicativo. </t>
  </si>
  <si>
    <t>Lo anterior, limita la medición de las variables de eficiencia, resultado y de impacto que faciliten el seguimiento por parte de los usuarios de la información</t>
  </si>
  <si>
    <t>Unificar la unidad de medida de los indicadores del Plan Indicativo de la D.T. Valle, con lo registrado en el sistema de Gestión de Calidad
Reportar adecuadamente los indicadores.</t>
  </si>
  <si>
    <t>Obtener confiabilidad en el reporte de los indicadores.</t>
  </si>
  <si>
    <t xml:space="preserve">Unificar la unidad de medida del Plan Indicativo de la Dirección Territorial Valle, con el Sistema de Gestión de Calidad.
</t>
  </si>
  <si>
    <t>Plan Indicativo ajustado</t>
  </si>
  <si>
    <t>Dirección de Transporte y Tránsito.
Dirección Territorial Valle.
Oficina Asesora de Planeación.</t>
  </si>
  <si>
    <t>Se ajustaron los indicadores, quedó evidenciado en el Plan Indicativo publicado el 31/01/2012.</t>
  </si>
  <si>
    <t xml:space="preserve">Deficiencias en el manejo de archivo -DT Bolívar-
El archivo de la Dirección Territorial Bolívar no está organizado como lo establece la Ley 594 de 2000. 
</t>
  </si>
  <si>
    <t xml:space="preserve">A la fecha, un año después de cumplido el término para llevar a cabo la acción correctiva, la Dirección Territorial aún no cuenta con un archivo confiable de sus operaciones, debidamente organizado y clasificado. </t>
  </si>
  <si>
    <t>Por lo anterior se presentan dificultades en el análisis de los documentos soportes para la justificación y comprobación de las operaciones relacionadas con  los procesos llevados a cabo en esta Dirección Territorial, evidenciándose deficiencias en el sistema de control interno.</t>
  </si>
  <si>
    <t>Se organizará el archivo de la D. T. Bolívar conforme lo demanda la Ley 594 de 2000 y demás normas reglamentarias.</t>
  </si>
  <si>
    <t>Ordenar el archivo de la D. T. Bolívar</t>
  </si>
  <si>
    <t>Transferir los expedientes al archivo que correspondan. Depurar los documentos soportes de cada expediente. Foliar los expedientes conforme alas reglas de archivo. Ubicar físicamente los expedientes en el archivo de acuerdo con las tablas de retención documental.</t>
  </si>
  <si>
    <t>Tabla de retención documental.</t>
  </si>
  <si>
    <t>Dirección Territorial Bolívar</t>
  </si>
  <si>
    <t>Después de realizadas las mejoras locativas a las instalaciones de la Dirección Territorial Bolívar, y teniendo en cuenta que el 6 de Enero de 2012, informaron sobre las nuevas TRD para las Direcciones Territoriales del Ministerio, vía correo electrónico, estamos a la espera de la aprobación de estas, con el fin de proceder de manera definitiva a la ajuste total del archivo documental de la D.T.</t>
  </si>
  <si>
    <t xml:space="preserve">Comité de Coordinación Control Interno
Analizado el contenido de las actas suscritas del Comité de Coordinación de Control Interno, se determinó en la mayoría de ellas, que solamente  el tema a tratar se refiere al Plan de mejoramiento de la Contraloría General de la República, </t>
  </si>
  <si>
    <t>referente a:
• Recomendar pautas para la complementación y mejoramiento permanente del Sistema de control Interno,
• Estudiar y revisar la evaluación del cumplimiento de las metas y objetivos del organismo o entidad, dentro de los planes y políticas sectoriales y recomendar los correctivos necesarios.
• Revisar el estado de ejecución de los objetivos, políticas, planes, metas y funciones que corresponden a cada una de las dependencias del organismo o entidad.
• Coordinar con las dependencias del organismo el mejor cumplimiento de sus funciones y actividades, entre otras.</t>
  </si>
  <si>
    <t xml:space="preserve">no se observó que se cumplan en su totalidad las funciones establecidas en el artículo 5 del Decreto  1826 de 1994 y el parágrafo del artículo segundo de la Resolución 848 de 2010
</t>
  </si>
  <si>
    <t>Hacia futuro; por comité y de acuerdo al tiempo que se establezca para cada sesión, se incluirá una o mas de las funciones  establecidas en el Artículo 5 del Decreto  1826 de 1994.</t>
  </si>
  <si>
    <t>Dar cumplimiento al Artículo 5 del Decreto  1826 de 1994</t>
  </si>
  <si>
    <t>Por comité, se incluirá por lo menos una de las funciones contenidas en el Artículo 5 del Decreto  1826 de 1994.</t>
  </si>
  <si>
    <t xml:space="preserve">Actas de Comité de Control Interno </t>
  </si>
  <si>
    <t>Se efectuaron todos los comités de ley durante la vigencia.</t>
  </si>
  <si>
    <r>
      <rPr>
        <b/>
        <u/>
        <sz val="8"/>
        <rFont val="Calibri"/>
        <family val="2"/>
        <scheme val="minor"/>
      </rPr>
      <t>Hallazgo 81</t>
    </r>
    <r>
      <rPr>
        <sz val="8"/>
        <rFont val="Calibri"/>
        <family val="2"/>
        <scheme val="minor"/>
      </rPr>
      <t xml:space="preserve">. Pasivos Estimados
Provisión para pensiones se presenta incertidumbre en $1.903 millones,
</t>
    </r>
  </si>
  <si>
    <t>En razón a que no se ha obtenido del Ministerio de Hacienda y Crédito Público el resultado final del cálculo actuarial  correspondiente a los pensionados a cargo del Ministerio de Transporte, a pesar de las reiteradas solicitudes efectuadas la entidad.</t>
  </si>
  <si>
    <t>De acuerdo a la ley 1151 del año 2007 y sus decretos reglamentarios, trasladar las obligaciones pensionales actuales a cargo de este Ministerio a  la Unidad Administrativa Especial  de Gestión Pensional y Contribuciones Parafiscales de la Protección Social - UGPP.</t>
  </si>
  <si>
    <t>Realizar la gestión de alistamiento y entrega efectiva de la obligación de los pensionados provenientes del MOTP y del INTRA, con sus correspondientes cálculos actuariales.</t>
  </si>
  <si>
    <t>Acta de entrega</t>
  </si>
  <si>
    <t xml:space="preserve"> STH - Grupo de Pensiones</t>
  </si>
  <si>
    <r>
      <rPr>
        <b/>
        <sz val="8"/>
        <color indexed="8"/>
        <rFont val="Calibri"/>
        <family val="2"/>
        <scheme val="minor"/>
      </rPr>
      <t xml:space="preserve">HALLAZGO REPLANTEADO DEL PLAN DE MEJORAMIENTO VIGENCIA 2010 - STH - Grupo de Pensiones. </t>
    </r>
    <r>
      <rPr>
        <sz val="8"/>
        <color indexed="8"/>
        <rFont val="Calibri"/>
        <family val="2"/>
        <scheme val="minor"/>
      </rPr>
      <t xml:space="preserve">Este hallazgo ya había sido superado con corte a diciembre 31 de 2011, Para esa época se registró en contabilidad los cálculos actuariales suministrados por el MHCP, de acuerdo al oficio radicado del MHCP- 2-2011-040603 suscritos por la Subdirectora de Pensiones de la Dirección de Regulación Económica y Seguridad Social.  Estos cálculos fueron actualizados en cada año y se están amortizando  de acuerdo a las Normas establecidas por el Régimen de la Contabilidad Pública. </t>
    </r>
  </si>
  <si>
    <r>
      <rPr>
        <b/>
        <u/>
        <sz val="8"/>
        <rFont val="Calibri"/>
        <family val="2"/>
        <scheme val="minor"/>
      </rPr>
      <t>Hallazgo 82.</t>
    </r>
    <r>
      <rPr>
        <sz val="8"/>
        <rFont val="Calibri"/>
        <family val="2"/>
        <scheme val="minor"/>
      </rPr>
      <t xml:space="preserve"> Ajuste ejercicios anteriores
A 31 de diciembre de 2010 se registró $6.171 millones  y $ 162 millones como ajuste  a los ingresos  y gastos de ejercicios anteriores, </t>
    </r>
  </si>
  <si>
    <t xml:space="preserve">lo que evidencia que existen  debilidades de control en el  proceso de registro de ingresos  y gastos </t>
  </si>
  <si>
    <t>Registros</t>
  </si>
  <si>
    <r>
      <rPr>
        <b/>
        <sz val="8"/>
        <color theme="1"/>
        <rFont val="Calibri"/>
        <family val="2"/>
        <scheme val="minor"/>
      </rPr>
      <t>HALLAZGO REPLANTEADO DEL PLAN DE MEJORAMIENTO VIGENCIA 2010 - SAF - Grupo de Contabilidad.</t>
    </r>
    <r>
      <rPr>
        <sz val="8"/>
        <color theme="1"/>
        <rFont val="Calibri"/>
        <family val="2"/>
        <scheme val="minor"/>
      </rPr>
      <t xml:space="preserve"> Con el acta de entrega definitiva, desaparece el saldo contable  de los Cálculos actuariales y pasivos pensionales del Ministerio de Transporte.</t>
    </r>
  </si>
  <si>
    <t>Realizar consulta  a la Contaduría General de la Nación sobre la utilización de estas subcuentas, teniendo en cuenta que estos registros contables  de ajustes de ejercicios anteriores son producto de revisiones,  verificaciones y depuración de saldos  de hechos registrados en vigencias anteriores y están autorizados en el Régimen de la Contabilidad Pública y que no se pueden afectar el resultado del  ejercicio actual.</t>
  </si>
  <si>
    <t xml:space="preserve">Solicitar  concepto a la Contaduría General de la Nación. </t>
  </si>
  <si>
    <r>
      <rPr>
        <b/>
        <sz val="8"/>
        <color theme="1"/>
        <rFont val="Calibri"/>
        <family val="2"/>
        <scheme val="minor"/>
      </rPr>
      <t>HALLAZGO REPLANTEADO DEL PLAN DE MEJORAMIENTO VIGENCIA 2010 - SAF - Grupo de Contabilidad.</t>
    </r>
    <r>
      <rPr>
        <sz val="8"/>
        <color theme="1"/>
        <rFont val="Calibri"/>
        <family val="2"/>
        <scheme val="minor"/>
      </rPr>
      <t xml:space="preserve"> Este hallazgo  se sale del control normal de nuestra entidad, porque precisamente se establecen en años posteriores ajustes que inciden en periodos ya cerrados y  el mismo régimen de la Contabilidad Pública  reglamenta la utilización de las subcuentas contables Ajustes de Ejercicios anteriores tanto en Ingresos como en Egresos  para estos casos.</t>
    </r>
  </si>
  <si>
    <t>Regulación Sistemas de información del sector Transporte. 
El artículo 2 de la Resolución 7498 del 2 de septiembre de 2003 , establece la conformación y funciones de los diferentes grupos del Ministerio de Transporte. Se le asigna al Grupo de Informática entre sus funciones “Elaborar el plan estratégico informático del Ministerio y Sectorial” y al Grupo Actualización procedimientos, trámites y procesos sectoriales de la Oficina de Control Interno, las funciones de “Coordinar la actualización, unificación, difusión y aplicación de los manuales de procesos y procedimientos del sector” Coordinar con las Áreas de Informática del sector, la implementación de sistemas de información que permitan el registro y control de datos a nivel sectorial, como elemento del sistema de control interno y Coordinar y verificar la aplicación de controles relacionados con el manejo de los recursos, bienes y sistemas de información del sector”. Adicionalmente, se estableció la función de Gestionar el adecuado flujo de información del sector transporte bajo las directrices de COINFO al Comité de Políticas y Gestión de la Información del Ministerio, vigente hasta diciembre de  2010   y partir de esa fecha se crea el Comité de Gobierno en Línea del Ministerio de Transporte, asignándole la función de coordinar y articular la Estrategia de Gobierno en Línea en el sector Transporte.
No obstante las anteriores consideraciones, la CGR ha evidenciado que en las diferentes entidades del sector surgen iniciativas aisladas para el desarrollo de sistemas de información , presentándose duplicidad de esfuerzos, así como redundancia y posibles inconsistencias en la información reportada; adicionalmente, se presentan retrasos en la entrada en operación de los mismos y por ende aplazamientos en la percepción de los beneficios esperados,</t>
  </si>
  <si>
    <t>Debilidades en el cumplimiento de las funciones asignadas al MT referidas a la regulación del componente informático del sector Transporte.</t>
  </si>
  <si>
    <t>, impactando por un lado, en los principios de eficiencia, economía y eficacia en la gestión de los recursos públicos y por otro, en la unificación de datos  del sector y la consulta integrada para la prestación de los  servicios al ciudadano</t>
  </si>
  <si>
    <t>Obtener un mapa de navegación de plataforma tecnológica del sector transporte a nivel de hardware, software y comunicaciones.</t>
  </si>
  <si>
    <t>Racionalizar los recursos tecnológicos del sector.</t>
  </si>
  <si>
    <t>Documento que refleje la situación de cada uno de las Entidades que conforman el Sector Transporte en cuanto a plataforma tecnológica.</t>
  </si>
  <si>
    <t>documento</t>
  </si>
  <si>
    <t>Grupo de Informática</t>
  </si>
  <si>
    <t>La Oficina de Informática indica que el Decreto 2053 de 2003 fue derogado por el Decreto 087 de 2011. La función de elaborar el plan estratégico informático del Ministerio y Sectorial, no se encuentra establecido en el nuevo Decreto.</t>
  </si>
  <si>
    <t>Wilson González</t>
  </si>
  <si>
    <t>PLAN DE MEJORAMIENTO VIGENCIA 2009</t>
  </si>
  <si>
    <t xml:space="preserve"> Gestión de Venta y Recaudo de Especies Venales -Dirección Territorial de Antioquia
La Dirección Territorial de Antioquia-DTA a  través del formato FOT-03, remite al departamento de cartera del Ministerio del transporte en el nivel central, el Informe mensual sobre la cantidad de especies venales vendidas y disponibles para la demanda de trámites en materia de transporte. Sin embargo el diligenciamiento de éste presenta las siguientes irregularidades:
• Las cantidades y sus movimientos no se actualizan, lo que conduce a no conocer las cantidades disponibles de especies venales en la DTA para atender la demanda de los usuarios.
• Lo reportado en el formato no es consistente con los soportes de trámites que  relaciona  cada uno de los funcionarios responsables.</t>
  </si>
  <si>
    <t>Esta situación se debe a  deficiencias de control,</t>
  </si>
  <si>
    <t xml:space="preserve"> lo que conduce a que el consolidado anual de recaudos  se encuentre sobreestimado en $192.millones
</t>
  </si>
  <si>
    <t xml:space="preserve">La Dirección de Transporte y Tránsito analizará el formato FOT-03 y presentará los ajustes correspondientes a la Subdirección Administrativa y Financiera. </t>
  </si>
  <si>
    <t>Mejorar el sistema de reporte de información.</t>
  </si>
  <si>
    <t xml:space="preserve">Analizar el formato FOT-03 y proponer los ajustes necesarios para su actualización. </t>
  </si>
  <si>
    <t>Propuesta de ajustes al formato FOT-03</t>
  </si>
  <si>
    <t>Dirección de Transporte y Tránsito y Dirección Territorial Antioquia</t>
  </si>
  <si>
    <t xml:space="preserve"> Venta de Tarjetas de Operación -Dirección Territorial de Antioquia-
En el mes de marzo de 2009, la DTA reportó al Grupo de ingresos y cartera por venta de especies venales, en el rubro Tarjetas de Operación 621 registros, sin embargo solo se tiene soportes por 443 tarjetas, </t>
  </si>
  <si>
    <t xml:space="preserve"> situación que se presenta por deficiencias de control, </t>
  </si>
  <si>
    <t xml:space="preserve">lo que conduce a sobreestimar la gestión en tarjetas de operación en 178 unidades que equivalen a $1.7 millones y genera el riesgo de incertidumbre en los informes.
</t>
  </si>
  <si>
    <t>Hacer efectiva la hoja de chequeo o ruta donde se evidencia los soportes  para expedir la tarjeta de operación.</t>
  </si>
  <si>
    <t xml:space="preserve">Tener soportada toda entrega de tarjeta de operación. </t>
  </si>
  <si>
    <t>Enumerar hoja de chequeo contra tarjeta de operación entregada .</t>
  </si>
  <si>
    <t>Hoja de Chequeo</t>
  </si>
  <si>
    <t xml:space="preserve">Se hizo efectiva la hoja de ruta. </t>
  </si>
  <si>
    <t>PLAN DE MEJORAMIENTO VIGENCIA 2008</t>
  </si>
  <si>
    <t xml:space="preserve">En la Dirección territorial Antioquia, el artículo 55 de la ley 190 de 1995 expresa:” Las quejas y reclamos se resolverán o contestarán siguiendo los principios, términos y procedimientos dispuestos en el Código Contencioso Administrativo para el ejercicio del derecho de petición, según se trate del interés particular o general y su incumplimiento dará lugar a la imposición de las sanciones previstas en el mismo”; además, el Decreto 2053 de 2003 en el Artículo 17 determina las funciones de las Direcciones Territoriales del Ministerio del Transporte, en especial el numeral 11 expresa “Asesorar y supervisar a las autoridades regionales de su jurisdicción en lo relacionado con los trámites delegados en materia de transporte y tránsito, de conformidad con las normas legales vigentes”.
Sobre una muestra de 16 quejas, el 45% (7), se encuentran sin la evaluación concluyente por la Territorial.  La Dirección Territorial Antioquia no está realizando un estricto control y seguimiento a las quejas presentadas por la comunidad, debido a que se realizan traslados de funciones misionales a otras instancias con funciones delegadas, dejando de lado lo de su competencia, no asumiendo la responsabilidad de monitorear el estado en que se encuentran, con el fin de verificar si la situación presentada fue corregida y dar respuesta oportuna al quejoso sobre los resultados de la misma. Con el riesgo de que sigan presentando las infracciones, por no ser estricta en el cumplimiento de sus deberes.  </t>
  </si>
  <si>
    <t>La dirección Territorial de Antioquia no está realizando un estricto control y seguimiento a las quejas presentadas por la comunidad.</t>
  </si>
  <si>
    <t>Falta de oportunidad en la atención de quejas y reclamos recibidas por la Dirección Territorial.</t>
  </si>
  <si>
    <t>Efectuar  el seguimiento de las solicitudes remitidas a las autoridades competentes.</t>
  </si>
  <si>
    <t>Atender oportunamente requerimientos de los usuarios.</t>
  </si>
  <si>
    <t>Seguimiento continuo a las solicitudes remitidas a las autoridades competentes.</t>
  </si>
  <si>
    <t>Oficios Según número de quejas y/o peticiones</t>
  </si>
  <si>
    <t>Dirección Territorial Antioquia y Dirección de Transporte y Tránsito</t>
  </si>
  <si>
    <t>AUDITORIA ESPECIAL 2010 PROYECTO RUNT</t>
  </si>
  <si>
    <t>Hallazgo No. 19 Deficiencias en la funcionalidad del sistema (Administrativo)
En las visitas realizadas por la comisión de la Contraloría, a los diferentes actores del RUNT, se observaron deficiencias en la funcionalidad del sistema en cuanto a la ejecución de los trámites asociados a los Centros de Reconocimiento de Conductores. *el CRC no carga los rechazados, por cuanto se da la opción al usuario de que se practique un examen más especializado y/o corrija la anomalía y regrese para comprobar tal hecho; situación que no permite tener un control sobre estos usuarios, dado que algunos no regresan, los cuales pueden acudir a otro CRC para que les aprueben sin el cumplimiento de los requisitos exigidos; *el sistema permite modificar la categoría y expedir el certificado. Igualmente, se puede modificar el tipo de trámite y las restricciones del conductor; *• En los primeros meses de operación del sistema, en la “consulta ciudadanos” dispuesta en el portal web, sólo se podía ver el último certificado de aptitud física, mental y coordinación motriz expedido en el RUNT</t>
  </si>
  <si>
    <t>El sistema no ofrece todas las funcionalidades conforme a la normatividad para los diferentes trámites</t>
  </si>
  <si>
    <t>Las anteriores deficiencias pueden generar riesgo de modificación de la información con fines inadecuados, generación de información inconsistente, traumatismos que impactan en la operación de estos actores, como en la oportunidad y calidad del servicio al ciudadano.</t>
  </si>
  <si>
    <t>1. Ajustar la funcionalidad del sistema RUNT, en cuanto a los trámites que deben y pueden realizar los CRC, de acuerdo a las normas vigentes.</t>
  </si>
  <si>
    <t>Lograr que la información del sistema RUNT sea confiable y consistente, que no pueda ser modificada y garantizar la adecuada operación y funcionamiento de los  CRC, el oportuno servicio a los usuarios  y el control de la plataforma tecnológica.</t>
  </si>
  <si>
    <t>Realizar seguimiento al sistema RUNT, para verificar la efectividad de los ajustes y cambios efectuados en el aplicativo HQRUNT.</t>
  </si>
  <si>
    <t>Pruebas en el Sistema</t>
  </si>
  <si>
    <t>Subdirección de Tránsito</t>
  </si>
  <si>
    <t>La Dirección de Transporte y Tránsito ha desarrollado las siguientes acciones:
1. Revisión de la Funcionalidad dispuesta en el sistema RUNT para adelantar los trámites de los exámenes y expedición de certificados por parte de los CRC.
2. Estructuración por parte de la Concesión RUNT del control de cambios No. 4113 de 2011, con el objetivo de optimizar los trámites de los CRC en cuanto a oportunidad y seguridad.
3. Revisión los casos de uso del control de cambios para ser aprobados y luego realizar las pruebas de validación a la funcionalidad, con el fin de autorizar el despliegue correspondiente. 
4. Aplazamiento de la implementación del control de cambios, teniendo en cuenta las nuevas disposiciones contenidas en el Decreto 019 de 2012, respecto a la realización de los Exámenes de aptitud física, mental y de coordinación motriz, con el fin de ajustar el control de cambios a la nueva reglamentación que está en proceso de expedición.
5. Se expidió la Resolución 12336 de Diciembre 28 de 2012, "Por la cual se unifica la normatividad, se establecen las condiciones de habilitación y funcionamiento de los Centros de Reconocimiento de Conductores y se dictan otras disposiciones."
6. Concesión RUNT S.A. desarrolló el sistema centralizado de huella, el cual permitirá la validación directa en todas las transacciones que realicen los actores con el sistema RUNT. Con este sistema, el cual será implementado en las próximas semanas, se aumentarán los controles sobre la identidad de las personas y la seguridad de la información relacionada con los trámites realizados.
Adicionalmente se realizó la gestión para que la Concesión ejecutara las siguientes acciones: 1. Desarrollo e implemntacion del control de cambio 4113 de 2011.  2. Las opciones de modificacion de informacion se encuentran totalmente inhabilitadas (categoria, tipo de tramite, fecha de tramite). 3. EL sistema RUNT tiene la opcion de registrar los examenes rechazados, les aplica los tiempos y validaciones de norma pero los usuarios de los CRC no hacen su registro en el sistema.   4. Levantamiento de informacion, elaboracion de los controles de cambios de la Resolucion 12336  5.  Desarrollo e implemntacion de la Resolucion 12336 en produccion a partir del 18 de mayo del 2013  6. Implementacion en produccion del sistema centralizado de huella para minimizar el riesgo en la validacion de los ciudadanos.</t>
  </si>
  <si>
    <r>
      <rPr>
        <sz val="9.5"/>
        <rFont val="Arial"/>
        <family val="2"/>
      </rPr>
      <t>Hallazgo No. 38 Registro de Personas Naturales y Jurídicas a cargo del Ministerio (Disciplinario)
La Dirección de Transporte y Tránsito del Ministerio de Transporte, no ha realizado los registros de los Organismos de Tránsito, Direcciones Territoriales y Personas Naturales y Jurídicas que prestan servicios al sector y requieren habilitación o autorización del Ministerio, conforme lo dispuesto por el artículo 3   de la resolución 3545 del 4 de agosto de 2009, por cuanto no cuenta con las funcionalidades en el HQ_RUNT para efectuar este trámite , por tal razón, transcurrido un año desde la entrada en operación del RUNT, este registro lo ha realizado directamente el concesionario mediante la solicitud de la información a cada actor, para el posterior cargue de ésta en el sistema, lo cual genera incumplimiento a los requerimientos definidos por el Ministerio en relación a este registro y la resolución mencionada, además, pérdida del control  por parte de la entidad en la administración de la información asociada a estos actores. Además, se genera presuntamente un incumplimiento de los artículos 4, 25 y 26 de la Ley 80 de 1993 y el artículo 53 de la Ley 734 de 2002.</t>
    </r>
    <r>
      <rPr>
        <sz val="9.5"/>
        <color rgb="FFFF0000"/>
        <rFont val="Arial"/>
        <family val="2"/>
      </rPr>
      <t xml:space="preserve">
</t>
    </r>
  </si>
  <si>
    <t>Deficiencias en la funcionalidad del sistema en cuanto al cabal cumplimiento de la normatividad aplicable a cada trámite y lo dispuesto en el contrato de Concesión</t>
  </si>
  <si>
    <t>Impacto en la oportunidad y calidad del servicio al ciudadano y en la correcta identificación de los mismos.</t>
  </si>
  <si>
    <t>Mejora en el proceso de registro y mantenimiento  de información de PNJ que requieren habilitación, autorización o permiso del Ministerio de Transporte.</t>
  </si>
  <si>
    <t>Realizar los cambios requeridos en el aplicativo HQRUNT para que pueda ser utilizado conforme a las necesidades de la Subdirección de Tránsito y la Subdirección de transporte.</t>
  </si>
  <si>
    <t>Implementación en la plataforma de desarrollo HQRUNT.</t>
  </si>
  <si>
    <t>Iteración de software</t>
  </si>
  <si>
    <t xml:space="preserve">Se realizó el despliegue de las funcionalidades que conforman el  Registro Nacional de Personas Naturales y Jurídicas que prestan servicio al tránsito y transporte, el 17 de  Mayo de 2014. Se encuentra en operación. </t>
  </si>
  <si>
    <t>AUDITORIA ESPECIAL 2011 PROYECTO RUNT</t>
  </si>
  <si>
    <t xml:space="preserve"> Debilidades en la solución informática. Administrativo - Disciplinario   De acuerdo con la información suministrada por la entidad en oficio N° 20114010605951 del 24 de noviembre de 2011 suscrito por la Coordinadora del RUNT  se pudo evidenciar que de acuerdo a lo pactado en la clausula Primera del Otrosí 8 del 30 de julio de 2010 del contrato de concesión  N° 033 de 2007 y lo manifestado por la Interventoria en  su informe correspondiente al mes 45 relación con el informe de avance mensual de la concesión RUNT, correspondiente al mes de julio de 2011, haciendo alusión al mismo otrosí; se  evidencia que  no ha sido implementada y puesta en funcionamiento una solución informática que permita a los usuarios del sistema cargar directamente la información alusiva a los registros administrados por la concesión con el propósito de fortalecer la integridad, disponibilidad y certeza del sistema de conformidad con las condiciones técnicas, tecnológicas  y de operación previstas para el sistema RUNT.</t>
  </si>
  <si>
    <t>Al respecto, el Ministerio aduce que es necesario hacer acuerdos de medición para ello, sin embargo, a la fecha no hay evidencia de dichos acuerdos, esta obligación debía cumplirse dentro de los dos meses contados  a partir de la legalización de dicho otrosí para la primera fase y para la segunda fase  con la entrada en operación de cada registro.</t>
  </si>
  <si>
    <t xml:space="preserve">Con lo anterior, se están pretermitiendo presuntamente las obligaciones contractuales que  impone el Estatuto General de Contratación Pública en su numeral 1° del artículo  4o. del Estatuto General de  contratación (DE LOS DERECHOS Y DEBERES DE LAS ENTIDADES ESTATALES), establece que para  la consecución de los fines Estatales exigirán del contratista la ejecución  idónea y oportuna del objeto contratado, e igualmente en su  artículo 5° preceptúa las obligaciones de los contratistas. 
</t>
  </si>
  <si>
    <t>Exigir a la Concesión RUNT el cumplimiento de los estipulado en las cláusulas primera, segunda, tercera y cuarta del Otro sí No. 8 del contrato 033 de 2007, en cuanto al desarrollo e implementación de los cuatros (4) registros de la Fase II del contrato.</t>
  </si>
  <si>
    <t>Culminar el desarrollo e implementación de los cuatros (4) registros de la Fase II del contrato 033 de 2007 -  RNR y S, RNAT, RNMA y RNET.</t>
  </si>
  <si>
    <t>Elaboración de un plan de mejoramiento con la Concesión RUNT que incorpore un cronograma con las fechas de implementación de los cuatros (4) registros de la Fase II del contrato 033 de 2007.</t>
  </si>
  <si>
    <t>Plan de Mejoramiento y Cronograma</t>
  </si>
  <si>
    <t>Dirección de Transporte y Tránsito, Supervisión Contrato – Coordinación RUNT, Grupo RUNT, Concesión RUNT, Subdirección Tránsito,  Subdirección de Transporte y apoyo Oficina de Informática</t>
  </si>
  <si>
    <t>Mediante comunicación  20123210383192 de mayo 28 de 2012, la Concesión RUNT S:A, presentó el Plan de Estratégico  para implementación de los Registros de Fase II y las mejoras a los de Primera Fase, el cual fué devuelto por el Viceministro de Transporte mediante oficio 20124010464981 de septimebre 3 de 2012
El Ministerio inicio proceso sancionatorio a la Concesión por presuntos incumplimientos en el contrato durante el periodo enero de 2012 a mayo de 2013. Mediante comunicación 20134010164351 de mayo 7 de 2013, se realizó  requerimiento  por posibles incumplimientos en:  la implementación de los registros de segunda fase, registro de Infracciones, registro de personas naturales y jurídicas, niveles de servicio, inconsistencias en el Registro Nacional de Seguros,Inconsistencias en la mesa de ayuda y en el call center,  plan de capacitación y no atención a los requerimientos contractuales derivados de las comunicaciones enviadas por la anterior interventoría PAI-RUNT.
Para el requerimiento citado el Ministerio realizó la siguiente gestión: 
11 de septiembre de 2012 – Primer requerimiento
03 de octubre de 2012, - Concepto jurídico asesor externo sobre viabilidad de inicio de proceso sancionatorio.
09 de octubre de 2012 – Respuesta CONCESION RUNT al MT sobre requerimiento
24 de octubre de 2012-    Remisión Oficina Jurídica antecedentes de requerimiento (Puntos 1-3)
19 de diciembre de 2012- Respuesta Oficina Jurídica – Necesidad de CONCEPTO TECNICO. 
01 de Febrero de 2013 – Suscripción contrato con CINTEL – Para apoyo a la supervisión técnica ( Revisión de incumplimientos d e la concesión y de requerimientos realizados) 
Febrero – Abril - Preparación y elaboración del concepto técnico por parte de CINTEL. 
25 de abril de 2013 – Envío del Concepto Técnico por parte de CINTEL,.
07 de mayo de 2013 – El Mt nuevamente requiere a la CONCESION, con base en el concepto técnico emitido por CINTEL. 
23 de mayo de 2013 – Respuesta de la Concesión RUNT sobre requerimiento, solicitando remisión del Concepto Técnico de CINTEL.
28 de mayo de 2013 –  Ministerio remite el Concepto Técnico de CINTEL  a la Concesión RUNT. – Se dan 5 días hábiles a la Concesión RUNT  para que presente sus descargos .
Mediante comunicación 2013321031832 de Mayo 31 de 2013, la concesión presentó al Ministerio el Plan de Mejoramiento para la implementación de los registros de Segunda Fase y la Mejoras de los de la Primera.</t>
  </si>
  <si>
    <t xml:space="preserve"> Incumplimiento del marco regulatorio pertinente aplicable a los otrosíes.
De a acuerdo a lo estipulado en la  cláusula 10 del Contrato de Concesión 033 de 2007, es obligación del contratista prestar el correcto y oportuno servicio público del registro único nacional de tránsito y expedición de certificados de información acorde a las pautas establecidas en el estatuto general de contratación pública
El numeral 38 del capitulo I de la Resolución 1444 de 2001 (manual de Interventoria y supervisión) determina que si “se hace necesario adicionarlo en valor o plazo, el interventor remitirá a mas tardar un mes antes del vencimiento del plazo, la respectiva solicitud al jefe de la unidad ejecutora para su respectivo trámite. El jefe de la unidad ejecutora, en caso de encontrarla procedente, solicitará la disponibilidad presupuestal si se requiere, y someterá la solicitud de adición en valor o plazo, a consideración del comité de Licitaciones y contratos, o quien haga sus veces”
El contrato 033 de 2007, ha tenido 8 otrosíes, en los que se han variado los términos y condiciones inicialmente pactados.
En los Otrosíes 2, 3, 4, 5, 6 y 8 del Contrato de Concesión 033 de 2007, no se evidencia la inclusión de actas suscritas por el Comité Asesor de Licitaciones y Contratos, ni de oficios provenientes del Interventor del Contrato dentro de los términos establecidos  en el Numeral 38 del capítulo 1° y numeral 9° del capítulo 2 de la Resolución 1444 de 2001; que modificaron los términos inicialmente contemplados para las Fases de Construcción y Operación, Actualización y Mantenimiento del Runt, ampliando sus vigencias e inicio de operaciones para la ejecución de dichas actividades previstas en el cronograma pactado, lo que en la práctica equivale a una adición en plazo en estas fases. 
. 
De otra parte, algunas de las actividades desarrolladas en el Contrato, fueron prorrogadas extemporáneamente, es decir cuando ya había prescrito el término para culminar su ejecución, situación que se pudo determinó en los otrosíes 3, 4, 5 y 8  de este Contrato de Concesión.
</t>
  </si>
  <si>
    <t>Los Otrosíes 2, 3, 4, 5, 6 y 8 del Contrato de Concesión 033 de 2007, no  evidencian la inclusión de actas suscritas por el Comité Asesor de Licitaciones y Contratos, ni de oficios provenientes del Interventor del Contrato dentro de los términos establecidos  en el Numeral 38 del capítulo 1° y numeral 9° del capítulo 2 de la Resolución 1444 de 2001. De otra parte, algunas de las actividades desarrolladas en el Contrato, fueron prorrogadas extemporáneamente, es decir cuando ya había prescrito el término para culminar su ejecución, situación que se pudo determinó en los otrosíes 3, 4, 5 y 8  de este Contrato de Concesión.</t>
  </si>
  <si>
    <t xml:space="preserve">Lo anterior, hace evidente la existencia de fallas en el proceso de Interventoria del contrato, que han generado riesgos en su ejecución y determinan incumplimientos de obligaciones contractuales con sus respectivas consecuencias por desconocer el marco normativo regulatorio pertinente , situación que además está pretermitiendo lo establecido en la Clausula 10ª del Contrato en mención, el articulo 4º, numeral 4º del articulo 25, numeral 4º del articulo 32, numeral 1º del articulo 26 de la Ley 80 de 1993, el Numeral 38 del Capítulo 1° y  numeral 9º del Capítulo segundo de la Resolución 1444 de 2001,asi como del articulo  34 y 53 de la Ley 734 de 2002, lo que podría conllevar un eventual alcance disciplinario 
</t>
  </si>
  <si>
    <t>Cumplimiento al Manual de Supervisión e Interventoria de Contratos adoptado mediante Resolución No 02444 del 18 de junio de 2010  para el trámite de elaboración de modificaciones al Contrato de Concesión 033 de 2007, en cuanto a adiciones en valor o prórroga del citado contrato.
La anterior acción de  mejoramiento es preventiva, no aplica acción correctiva por cuanto en el Manual de Interventoria vigente para el 2007,  fue el adoptado mediante Resolución No. 001444 del 8 de marzo de 2001 y en especial la actualización realizada en el memorando circular No. MT-2500-1-015641 del 27 de junio de 2002, donde se modifica el numeral 15 del precitado manual: (...) "Cuando las modificaciones impliquen adiciones en valor o plazo, estos documentos serán suscritos por el jefe de la dependencia ejecutora una vez se obtenga por parte del Comité de Licitaciones y contratos o quien haga sus veces". "si alguna de las anteriores modificaciones no implica adición en valor o plazo, no se requiere someterla a consideración del Comité de licitaciones y Contratos".</t>
  </si>
  <si>
    <t>Realizar todos los procesos y procedimientos por parte de la Interventoria y Supervisión del Contrato 033 de 2007, así como de la Unidad Ejecutora, cumpliendo con los plazos establecidos en el Manual de Interventoria y Supervisión, para aprobar y formalizar la respectiva modificación del contrato, cuando se trate de adición en valor o prórroga del plazo de ejecución del mismo, ante el Comité Asesor de Licitaciones y Contratos.</t>
  </si>
  <si>
    <t>En caso que sea necesario y procedente realizar una adición en valor o plazo al Contrato de Concesión 033 de 2007, cumplir con el procedimiento establecido en el Manual de Interventoria y Supervisión para la elaboración y aprobación de la respectiva modificación.</t>
  </si>
  <si>
    <t>Comunicaciones de la Concesión,  Interventoria y la Unidad Ejecutora. Acta de aprobación del Comité Asesor de Licitaciones y Contratos.</t>
  </si>
  <si>
    <t>Dirección de Transporte y Tránsito, Supervisión Contrato – Coordinación RUNT, Oficina Jurídica y Comité Licitaciones y Contratos</t>
  </si>
  <si>
    <t>Al 31 de diciembre de 2012 no se han suscrito modificaciones adicionales al contrato 033 de 2007.
Mediante Resolucion 9295 de octubre 12 de 2012 se deroragon los artículos, 1,2, 3, 4 y 5 de la Resolución 5228 de 2011.</t>
  </si>
  <si>
    <t xml:space="preserve"> Registros  1ª etapa fase de construcción. Administrativo y Disciplinario
De acuerdo a la información suministrada por la entidad en oficio N° 20114010605951 del 24 de noviembre de 2011 suscrito por la Coordinadora del RUNT , el Registro Nacional de Infracciones de Tránsito y Transporte- RNITT -no ha sido implementado, El registro Nacional de Seguros –RNS-se ha implementado con un bajo grado de desarrollo, por lo que requiere de ajustes y validaciones, El Registro Nacional de Automotores –RNA y El Registro Nacional de Licencias de Transito-RNLT  presentan defectos en la construcción del Software,  El Registro Nacional de Conductores-RNC- está operando hace aproximadamente un año, pero necesita ajustes y validaciones que no han sido implementadas, El Registro Nacional de Centros de Enseñanza Automovilística-RNCEA- necesita ajustes para su nueva funcionalidad acordes a lo establecido en el Decreto 1500 de 2009 y  el Registro Nacional de Personas Naturales y Jurídicas  -RNPNJ- Tiene incompleta su funcionalidad; estos registros,  según la clausula tercera del contrato debían implementarse  en la primera etapa de la fase de construcción, antes de la finalización del mes 18 contado a partir de la suscripción del Acta de Inicio de Ejecución del Contrato (30/04/2009), fecha que en el otrosí 4 fue postergada para el 17 de junio de 2009 y en el Otrosí 5 para el 30 de septiembre de 2009.
</t>
  </si>
  <si>
    <t xml:space="preserve">Lo anterior, deja en evidencia la ausencia de la debida diligencia con que debe  actuar el Ministerio para exigir al contratista el cumplimiento de sus obligaciones e imponer las sanciones que de acuerdo a la Ley le son permitidas para tal fin, </t>
  </si>
  <si>
    <t>por lo cual se podría generar presuntamente las sanciones previstas en el Código Único disciplinario  Ley 734 de 2002.</t>
  </si>
  <si>
    <t>Exigir a la Concesión RUNT el cumplimiento de sus obligaciones contractuales en relación con lo estipulado en la cláusula tercera del contrato 033 de 2007, para los Registros y Funcionalidades de la Fase I.</t>
  </si>
  <si>
    <t>Subsanar los incumplimientos de la Concesión RUNT que fueron sancionados por el Ministerio de Transporte mediante la Resolución No. 5591 de 15-dic-11 en relación con los registros y funcionalidades de la Fase I del contrato 033 de 2007.</t>
  </si>
  <si>
    <t>Elaboración de un Plan de Mejoramiento con la Concesión RUNT que incorpore un cronograma con las fechas de implementación de las modificaciones e implementaciones a los Registros y Funcionalidades de la Fase I del contrato 033 de 2007.</t>
  </si>
  <si>
    <t>Dirección de Transporte y Tránsito, Supervisión Contrato – Coordinación RUNT, Grupo RUNT, Concesión RUNT, Subdirección Tránsito y Subdirección de Transporte.</t>
  </si>
  <si>
    <t>Hallazgo N° 4 Inicio de operaciones incumpliendo con las condiciones pactadas. Administrativo-Disciplinario y Fiscal
El parágrafo primero de la cláusula segunda del Contrato 033 de 2007 establece que el objeto del contrato deberá ser cumplido por el CONCESIONARIO en forma continua, ininterrumpida, oportuna, eficiente, eficaz, en un todo, conforme con los principios que orientan el ejercicio de la función pública contenidos en la Constitución Política de Colombia, artículo 209 y en el artículo 2 del Código Contencioso Administrativo y atendiendo los niveles de servicio y operación establecidos en el Anexo B Condiciones de Operación, en el Pliego de Condiciones y en el presente Contrato. 
En la cláusula tercera del Contrato de Concesión 033 de 2007 se estipula que el término de su ejecución es de 11 años y 6 meses, contados a partir de la suscripción del Acta de Inicio de Ejecución del Contrato; la tercera fase, es decir la de Operación, Actualización y Mantenimiento iniciará con el Acta de Aceptación del Sistema de Información desarrollado e implementado durante la primera etapa de la Fase de Construcción .
El Concesionario dio iniciación a la Fase de Operación, actualización y mantenimiento, el 03 de noviembre de 2009, la cual según el contrato estaba pactado en el numeral 3.3 de la cláusula tercera para iniciar con la suscripción del acta de aceptación del sistema de información, situación que fue modificada en primer término con el Otrosí 4 suscrito el 29 de  abril de 2009 según el cual empezaría el 17 de junio de 2009, posteriormente mediante Otrosí 5 del 16 de junio de 2009, se acordó su iniciación para el 1° de octubre de 2009 y con el Otrosí 6 de septiembre 30 de 2009 se determina como fecha de inicio el 7 de octubre de 2009.  
El Ministro de Transporte, mediante Circular N° 7 del 22 de octubre de 2009 “…informa que a partir del 3 de noviembre de 2009, todos los organismos de Tránsito departamentales y municipales, así como las Direcciones Territoriales en el país estarán conectados  en línea y tiempo real con el RUNT. Por esta razón, las únicas entidades financieras autorizadas por la Dirección General de Crédito Público y del Tesoro Nacional, para recaudar los derechos de Transito y Trasporte correspondientes al Ministerio de Transporte, son … “; de esta forma, sin el requisito sine qua non de la suscripción del Acta, el Concesionario dio inicio a la fase de Operación, actualización y mantenimiento y con ello empezó a recaudar el valor de las tarifas, ya que dicha Acta fue suscrita hasta el 18 de marzo de 2010, es decir 4 meses y 15 días después, lapso de tiempo en el cual se recaudaron estas tarifas de manera informal. 
Teniendo en cuenta que las Cláusulas Octava y Novena del Contrato 033 de 2007, establecen el valor del contrato y la contraprestación por la ejecución de las labores objeto del mismo, el Concesionario ha recibido un porcentaje equivalente al 80% de las tarifas por registros y expedición de certificados, así como de las demás compensaciones cedidas por el Ministerio durante la fase de Operación, Actualización y Mantenimiento del contrato; de esta manera, el Concesionario, sin el debido cumplimiento de requisitos,  percibió  desde el día 03 de noviembre de 2009 a marzo 18 de 2010, la suma de $7.820.049.555.  Lo anterior, podría contener presunto alcance fiscal en la cuantía indicada, y disciplinario, por presunto incumplimiento de las obligaciones pactadas en las cláusulas décima y numerales 3.2 y 3.3 del parágrafo de la cláusula tercera del Contrato 033 de 2007, artículo 3º, 23 y numeral 4º del artículo 32 de la Ley 80 de 1993 y artículo 35 de la Ley 734 de 2001 entre otros.</t>
  </si>
  <si>
    <t>El Concesionario, sin el debido cumplimiento de requisitos,  dio inicio a la fase de Operación, actualización y mantenimiento del RUNT</t>
  </si>
  <si>
    <t>Recepción irregular de tarifas  desde el día 03 de noviembre de 2009 a marzo 18 de 2010 por la suma de $7.820.049.555</t>
  </si>
  <si>
    <t>Generar acciones tendientes a garantizar que las actividades de la Concesión RUNT  siempre estén correlacionados con las condiciones pactadas en el contrato.</t>
  </si>
  <si>
    <t>El cumplimiento de l Contrato en forma continua ininterrumpida, eficiente y eficaz.</t>
  </si>
  <si>
    <t>Procedimiento jurídico, técnico y financiero en donde se estipulen las acciones que garanticen el cumplimiento del contrato.</t>
  </si>
  <si>
    <t>Procedimiento</t>
  </si>
  <si>
    <t>Oficina Jurídica,  Concesión RUNT y Consorcio PAI-RUNT</t>
  </si>
  <si>
    <t>Mediante Memorando 20121130162023 de septiembre 7 de 2012 y en respuesta a solicitud de la Corrdinación RUNT, la Oficina Jurídica recordó con base en al Contrato de Concesión 033 de 2007 y el Manual de Contratación de la Entidad adoptado mediante Resolución 2444 de 2010, el procedimeinto a seguir en caso de posibles incumplimientos contractuales, por parte del Contratista.</t>
  </si>
  <si>
    <t>Demoras en las respuestas del concesionario a requerimientos de la Interventoria y Ministerio de Transporte.  Administrativo. La  cláusula décima 10.8.6: del contrato de Concesión RUNT 033 de 2007- OBLIGACIONES DEL CONCESIONARIO- establece: “Suministrar al Ministerio y a las demás autoridades públicas que lo requieran la información necesaria para el adecuado cumplimiento de las funciones…”
De acuerdo con el  concepto de la Interventoria acerca del informe de avance mensual de la Concesión RUNT S.A., correspondiente al mes de Julio de 2011, se puede evidenciar que, el Concesionario no da respuesta oportuna a 24 requerimientos hechos por el Ministerio . Igual situación ocurre con la Interventoria.</t>
  </si>
  <si>
    <t>falta de gestión para exigir el debido cumplimiento de las obligaciones del contrato</t>
  </si>
  <si>
    <t xml:space="preserve">Con esta situación, presuntamente se está incumpliendo las obligaciones contraídas en  el contrato, dado que no se evidenció justificación o soporte de este retraso. 
</t>
  </si>
  <si>
    <t xml:space="preserve">Exigir a la Concesión RUNT el cumplimiento de sus obligaciones contractuales en relación con las respuesta oportunas que debe hacer a los requerimientos y solicitudes de la Interventoria y Supervisión del Contrato. </t>
  </si>
  <si>
    <t>Obtener las respuestas a las solicitudes de información y requerimientos que realicen la Supervisión del Contrato y la Interventoria para la toma de decisiones y/o acciones de política de tránsito y transporte, o administrativas que se requieran para el adecuado funcionamiento del RUNT.</t>
  </si>
  <si>
    <t>Elaboración de un proyecto para el desarrollo e implementación de una herramienta de control de gestión documental.</t>
  </si>
  <si>
    <t>proyecto</t>
  </si>
  <si>
    <t>Supervisión Contrato – Coordinación RUNT,  Concesión RUNT</t>
  </si>
  <si>
    <t>A partir del 19 de junio de 2012, la Concesión RUNT S.A., con el fin de atender todos los requerimientos del Ministerio de Transporte, autoridades de control y todos los actores, implementó una herramienta de Gestión Documental denominada SYNERGY,  la cual se basa en el concepto de integración de flujos de trabajo, y que tiene como objetivo el control de los documentos de la organización  en todo su ciclo vida, esto es, producción o recepción hasta su disposición final. 
Esta herramienta permite la automatización de la entrada y salida de correspondencia desde su radicación, distribución y procesamiento, teniendo un mayor control y trazabilidad, asignando responsables y estableciendo tiempos máximos de respuesta a cada una de las comunicaciones recibidas en la organización.   
SYNERGY es una licencia de software, que funciona con la asignación de usuarios  con clave de acceso,  perfiles de consulta  y niveles de seguridad definidos que permiten control de acceso  información. Se integra con las herramientas de Microsoft Office que en la actualidad utiliza la concesión permitiendo compartir documentos, con una alta disponibilidad de la información.  En la actualidad, todos los usuarios responsables de atención de correspondencia cuentan con un  usuario perfilado.  Así mismo permite el cargue de todos los documentos recibidos y generados en cada una de las solicitudes recibidas.</t>
  </si>
  <si>
    <t xml:space="preserve"> Incumplimiento  1ª  y 2ª etapa, fase de construcción.  Administrativo y Disciplinario
En el numeral 3.2.1. de la cláusula tercera del contrato, se pactó que la Primera Etapa de la Fase de construcción terminaría antes de finalizar el mes 18 contado a  partir de la suscripción del Acta de Inicio de Ejecución del Contrato de concesión  033 de 2007, esto es el 30 de septiembre de 2009 y al día siguiente  el inicio de la segunda fase (Numeral 3.2.2.).
Esta fecha fue postergada inicialmente en la Cláusula Primera del Otrosí  N° 4 suscrito el 29 de abril de 2009  para el 16 de junio de 2009  y posteriormente en la Cláusula Cuarta del Otrosí 6 del 30 de noviembre de 2009, se amplió nuevamente esa fecha para el 6 de octubre de 2009, fecha anterior a la suscripción del otrosí.
Con fecha  18 de marzo, es decir 5 meses y 12 días después de la última fecha acordada,  se suscribe  entre  el Gerente del Concesionario y el Representante Legal de la Interventoria, el Acta de Finalización Primera Etapa de la Fase de Construcción E Inicio fase de Operación para los primeros 7 registros , Acta que fue aprobada y aceptada por el Misterio de Transporte con oficio MT N°: 20104010107801 del 26 de marzo de 2010 sin objeción alguna. </t>
  </si>
  <si>
    <t xml:space="preserve">Estas dilaciones autorizadas por el ministerio y avaladas por la Interventoria </t>
  </si>
  <si>
    <t>presuntamente afectan el cumplimiento del contrato y va en contra del fin para el cual fue concebido el proyecto RUNT (Ley 769 de 2002). Evidenciándose su falta de diligencia y responsabilidad en el oportuno desarrollo  del objeto contractual y por ende, en el cumplimiento de lo establecido en el Código de Tránsito.</t>
  </si>
  <si>
    <t>Exigir a la Concesión RUNT el cumplimiento de los estipulado en las cláusulas primera, segunda, tercera y cuarta del Otrosí No. 8 del Contrato 033 de 2007, en cuanto al desarrollo e implementación de los  Registros de la Fase i y II del contrato.</t>
  </si>
  <si>
    <t>Culminar el desarrollo e implementación de los registros de la Fase I y II del contrato 033 de 2007.</t>
  </si>
  <si>
    <t>Elaboración de un Plan de Mejoramiento con la Concesión RUNT que incorpore un cronograma con las fechas de implementación de los cuatros (4) registros de la Fase II del contrato 033 de 2007.</t>
  </si>
  <si>
    <t>Dirección de Transporte y Tránsito, Supervisión Contrato – Coordinación RUNT, Concesión RUNT, Oficina Jurídica</t>
  </si>
  <si>
    <t>Se expidieron las siguientes resoluciones:
11268 del 6 de diciembre de 2012 por la cual se adopta el nuevo informe policial de accidentes de transito (IPAT) su manual de diligenciamiento y se dictan otras disposiciones.
12235 de 2012 "Por la cual se reglamenta el registro de la maquinaria agrícola, industrial y de construcción autopropulsada y se dictan otras disposiciones."
663 y 1062 de 2013 con los lineamientos generales para la entrada en operación del Registro Nacional de Remolques y Semiremolques.
1044 de 2013  mediante la cual se adopta las Fichas Técncas de las Tarjetas de Resistro de Remolques y Semiremlques y de Maquinaria Agricola  de Construcción y Autopropulsada.
Se estructuró y publicó la Resolución que Por la cual se reglamenta el Registro Nacional de Empresas de Transporte Público o Privado – RNET del Registro Único Nacional de Tránsito - RUNT
Mediante comunicación  20123210383192 de mayo 28 de 2012, la Concesión RUNT S:A, presentó el Plan de Estratégico  para implementación de los Registros de Fase II y las mejoras a los de Primera Fase, el cual fué devuelto por el Viceministro de Transporte mediante oficio 20124010464981 de septimebre 3 de 2012
El Ministerio inicio proceso sancionatorio a la Concesión por presuntos incumplimientos en el contrato durante el periodo enero de 2012 a mayo de 2013. Mediante comunicación 20134010164351 de mayo 7 de 2013, se realizó  requerimiento  por posibles incumplimientos en:  la implementación de los registros de segunda fase, registro de Infracciones, registro de personas naturales y jurídicas, niveles de servicio, inconsistencias en el Registro Nacional de Seguros,Inconsistencias en la mesa de ayuda y en el call center,  plan de capacitación y no atención a los requerimientos contractuales derivados de las comunicaciones enviadas por la anterior interventoría PAI-RUNT.
Para el requerimiento citado el Ministerio realizó la siguiente gestión: 
11 de septiembre de 2012 – Primer requerimiento
03 de octubre de 2012, - Concepto jurídico asesor externo sobre viabilidad de inicio de proceso sancionatorio.
09 de octubre de 2012 – Respuesta CONCESION RUNT al MT sobre requerimiento
24 de octubre de 2012-    Remisión Oficina Jurídica antecedentes de requerimiento (Puntos 1-3)
19 de diciembre de 2012- Respuesta Oficina Jurídica – Necesidad de CONCEPTO TECNICO. 
01 de Febrero de 2013 – Suscripción contrato con CINTEL – Para apoyo a la supervisión técnica ( Revisión de incumplimientos d e la concesión y de requerimientos realizados) 
Febrero – Abril - Preparación y elaboración del concepto técnico por parte de CINTEL. 
25 de abril de 2013 – Envío del Concepto Técnico por parte de CINTEL,.
07 de mayo de 2013 – El Mt nuevamente requiere a la CONCESION, con base en el concepto técnico emitido por CINTEL. 
23 de mayo de 2013 – Respuesta de la Concesión RUNT sobre requerimiento, solicitando remisión del Concepto Técnico de CINTEL.
28 de mayo de 2013 –  Ministerio remite el Concepto Técnico de CINTEL  a la Concesión RUNT. – Se dan 5 días hábiles a la Concesión RUNT  para que presente sus descargos .
Mediante comunicación 2013321031832 de Mayo 31 de 2013, la concesión presentó al Ministerio el Plan de Mejoramiento para la implementación de los registros de Segunda Fase y la Mejoras de los de la Primera.</t>
  </si>
  <si>
    <t xml:space="preserve">Debilidades en la calidad de la información Partiendo que es responsabilidad de los funcionarios de cada actor  verificar la veracidad, consistencia y legalidad de todos los requisitos y documentos de acuerdo con el ordenamiento jurídico, con sus procesos y validaciones internas. Es así que el sistema debe registrar y mantener actualizada, centralizada, autorizada y validada la información de los registros que conforman el RUNT. Con base en la revisión de la información reportada por el RUNT  para los Aforos, Centro de Diagnóstico Automotor y Centros de Reconocimiento de Conductores,  se evidencian debilidades por cuanto se encontraron registros con campos en blanco, inconsistencias en las fechas de expedición y vigencia del certificado de RTM y G , inconsistencias en la información reportada por diferentes herramientas , errores en los números de cédula , inconsistencias en apellidos, casos en los que el mismo número de cédula identifica a diferentes personas, información de médicos en la que la fecha de registro es posterior a la fecha de desvinculación, campos con el texto “sin información” e inconsistencias en los registros del reporte de aforos . </t>
  </si>
  <si>
    <t xml:space="preserve">Debilidades en  la aplicación de los controles diseñados a nivel central, las Direcciones Territoriales, los Organismos de Tránsito y los otros actores para    asegurar la confiabilidad, integridad, seguridad y consistencia de la información recibida  </t>
  </si>
  <si>
    <t>Impacto en la unicidad de los datos y la validez de la información almacenada en la base de datos.</t>
  </si>
  <si>
    <t>Establecer los controles necesarios a nivel central y de las funcionalidades que manejan las Direcciones Territoriales, los Organismos de Tránsito y los otros actores, para asegurar la confiabilidad, integridad, seguridad y consistencia y consistencia de la información recibida.</t>
  </si>
  <si>
    <t>Elaboración de un Plan de Mejoramiento con la Concesión RUNT que incorpore un cronograma con las fechas de implementación de los ajustes y modificaciones que establezcan los controles necesarios para asegurar la confiabilidad, integridad, seguridad y consistencia de la información recibida de las DT´s, OT´s y demás actores.</t>
  </si>
  <si>
    <t>Se elaboró un Plan de ajustes y actualizacione de funcionalidades para los años 2012 y 2013. En el 2012 se desarrollaron algunas y otras están agendadas para el 2013.
Dentro de este Plan la Concesión RUNT S.A. desarrolló el sistema centralizado de huella, el cual permitirá la validación directa en todas las transacciones que realicen los actores con el sistema RUNT. Con este sistema, el cual será implementado en las próximas semanas, se aumentarán los controles sobre la identidad de las personas y la seguridad de la información.
Mediante comunicación  20123210383192 de mayo 28 de 2012, la Concesión RUNT S:A, presentó el Plan de Estratégico  para implementación de los Registros de Fase II y las mejoras a los de Primera Fase, el cual fué devuelto por el Viceministro de Transporte mediante oficio 20124010464981 de septimebre 3 de 2012
El Ministerio inicio proceso sancionatorio a la Concesión por presuntos incumplimientos en el contrato durante el periodo enero de 2012 a mayo de 2013. Mediante comunicación 20134010164351 de mayo 7 de 2013, se realizó  requerimiento  por posibles incumplimientos en:  la implementación de los registros de segunda fase, registro de Infracciones, registro de personas naturales y jurídicas, niveles de servicio, inconsistencias en el Registro Nacional de Seguros,Inconsistencias en la mesa de ayuda y en el call center,  plan de capacitación y no atención a los requerimientos contractuales derivados de las comunicaciones enviadas por la anterior interventoría PAI-RUNT.
Para el requerimiento citado el Ministerio realizó la siguiente gestión: 
11 de septiembre de 2012 – Primer requerimiento
03 de octubre de 2012, - Concepto jurídico asesor externo sobre viabilidad de inicio de proceso sancionatorio.
09 de octubre de 2012 – Respuesta CONCESION RUNT al MT sobre requerimiento
24 de octubre de 2012-    Remisión Oficina Jurídica antecedentes de requerimiento (Puntos 1-3)
19 de diciembre de 2012- Respuesta Oficina Jurídica – Necesidad de CONCEPTO TECNICO. 
01 de Febrero de 2013 – Suscripción contrato con CINTEL – Para apoyo a la supervisión técnica ( Revisión de incumplimientos d e la concesión y de requerimientos realizados) 
Febrero – Abril - Preparación y elaboración del concepto técnico por parte de CINTEL. 
25 de abril de 2013 – Envío del Concepto Técnico por parte de CINTEL,.
07 de mayo de 2013 – El Mt nuevamente requiere a la CONCESION, con base en el concepto técnico emitido por CINTEL. 
23 de mayo de 2013 – Respuesta de la Concesión RUNT sobre requerimiento, solicitando remisión del Concepto Técnico de CINTEL.
28 de mayo de 2013 –  Ministerio remite el Concepto Técnico de CINTEL  a la Concesión RUNT. – Se dan 5 días hábiles a la Concesión RUNT  para que presente sus descargos .
Mediante comunicación 2013321031832 de Mayo 31 de 2013, la concesión presentó al Ministerio el Plan de Mejoramiento para la implementación de los registros de Segunda Fase y la Mejoras de los de la Primera.</t>
  </si>
  <si>
    <t>Aprobación de la finalización de la fase I sin el cabal cumplimiento de los requisitos establecidos en el contrato.  Administrativo
La cláusula tercera del contrato de concesión define las fases para la implementación del  RUNT, la etapa I contempla la entrada en operación de siete Registros y la etapa II de los cuatro Registros faltantes.  El 18 de marzo de 2010 se suscribe por parte de la Interventoria y la Concesión, el acta de finalización de la primera etapa para la fase de construcción y operación de los siete registros iniciales del RUNT, dejando constancia que se da por concluida la primera etapa de la fase de Construcción de conformidad con las estipulaciones contractuales, situación aprobada por el Ministerio de Transporte.  No obstante lo anterior, se observa que a la fecha no están disponibles funcionalidades necesarias para la ejecución de trámites asociados a los registros iniciales , por lo que los casos deben solucionarse mediante la apertura de tickets de soporte o simplemente dejar la anotación en el expediente físico del respectivo trámite.</t>
  </si>
  <si>
    <t xml:space="preserve">Debilidades en las labores de Interventoria y la supervisión por parte del Ministerio frente a la exigencia del desarrollo de las funcionalidades del sistema conforme a la normatividad expedida y los parámetros  establecidos en el Contrato de Concesión.
</t>
  </si>
  <si>
    <t xml:space="preserve">Inoportuna / inadecuada ejecución de  trámites de los registros iniciales; lo certificado en las actas no corresponda con la realidad del Sistema. </t>
  </si>
  <si>
    <t>Realizar las modificaciones y ajustes necesarios para terminar de desarrollar e implementar las funcionalidades de los registro de la Fase I del RUNT, que no están acordes con las necesidades de operación en cuanto a trámites pendientes de incluir en la operación, según la normatividad vigente al respecto.</t>
  </si>
  <si>
    <t>Tener todas las  funcionalidades asociadas al Registro Nacional Automotor acordes con los trámites existentes en la normatividad vigente.</t>
  </si>
  <si>
    <t>Elaboración de un Plan de Mejoramiento con la Concesión RUNT que incorpore un cronograma con las fechas de implementación de los ajustes y modificaciones necesarios para que todas las funcionalidades asociadas al RNA incluyan todos los tipos de trámites requeridos y normatividad vigentes.</t>
  </si>
  <si>
    <t>Dirección de Transporte y Tránsito, Supervisión Contrato – Coordinación RUNT, Grupo RUNT, Concesión RUNT y Subdirección Tránsito</t>
  </si>
  <si>
    <t>El 28 de mayo de 2012 mediante radicado No. 2012-321-038319-2 la Concesión RUNT presentó un Plan Estratégico de Acción RUNT 2012 en el cual está programado la implementación de los ajustes y modificaciones necesarios para que todas las funcionalidades asociadas al RNA incluyan todos los tipos de trámites requeridos y normatividad vigentes, que según el cronograma entregado se realizarían entre los meses de febrero y abril de 2013.</t>
  </si>
  <si>
    <t xml:space="preserve">Deficiencias en el tratamiento de los campos tipo fecha en los formularios provistos en el aplicativo HQ-RUNT.  Administrativo
El RUNT debe garantizar la exactitud y veracidad de la información almacenada en su base de datos. No obstante, se observan debilidades en el tratamiento de los campos tipo fecha por cuanto en los formularios provistos en el aplicativo HQ-RUNT para el registro de inscripción del alumno al curso y de horas de enseñanza de los CEA y el cargue del resultado de la revisión técnico mecánica, el campo fecha es editable, por lo que el usuario tiene la posibilidad de digitar o seleccionar desde la herramienta calendario la fecha, en vez de ser asignada automáticamente por el sistema.   Igual situación ocurre en el campo de registro de la fecha de vigencia del Certificado de revisión técnico mecánica, el cual es editable pese a que se encuentra reglamentada la vigencia que debe tener el certificado; el sistema da la opción al usuario de digitarla o seleccionarla en vez de asignarla automáticamente.  
</t>
  </si>
  <si>
    <t>Debilidades en la etapa de diseño en cuanto a los campos tipo fecha.</t>
  </si>
  <si>
    <t xml:space="preserve">Afecta la integridad de la información y genera riesgos de manipulación de las fechas de expedición y/o vigencia de los certificados.
</t>
  </si>
  <si>
    <t>Revisar campos de fechas de las funcionalidades de CEAs y CDAs que actualmente son editables y evaluar implementación de ajustes para aquellos que sea viable asignarla automáticamente.</t>
  </si>
  <si>
    <t>Garantizar exactitud y veracidad en la información que se procesa en el RUNT para los CEAs y CDAs y en los certificados que expidan.</t>
  </si>
  <si>
    <t>Elaborar inventario de los campos de fechas que son editables en las Funcionalidades de CEAs y CDAs y evaluar cuales pueden ser asignados automáticamente por el sistema.</t>
  </si>
  <si>
    <t>Documento</t>
  </si>
  <si>
    <t xml:space="preserve">Supervisión Contrato – Coordinación RUNT, Grupo RUNT, Concesión RUNT y Subdirección de Tránsito  </t>
  </si>
  <si>
    <t>Se revisaron todas las fechas incluidas en las funcionalidades de CDAs y de CEAs. Se identificaron las siguientes fechas:
Formulario CDA:
Fecha de la Revisión
Fecha de Vencimiento
Formulario CEA:
Fecha de asistencia Curso</t>
  </si>
  <si>
    <t>Elaboración de un Plan de Mejoramiento con la Concesión RUNT que incorpore un cronograma con las fechas de implementación de los  ajustes que con base en el inventario y la revisión de los campos, sea procedente implementar.</t>
  </si>
  <si>
    <t>Se ajustaron las funcionalidades dejando las fechas del CDAs asignas por el sistema y las de los CEAs se dejaron abiertas para digitar por cuanto la programación de los cursos de enseñanza automovilística es acordada entre el CEA y el alumno.</t>
  </si>
  <si>
    <t>Registros pendientes.  Administrativo
El otrosí 8 al contrato de Concesión establece para los cuatro Registros Nacionales de la fase II , los plazos para la entrega de los protocolos de pruebas, la ejecución de pruebas piloto y en paralelo, la capacitación a los usuarios y la entrada en operación de los mismos, plazos cuyo cumplimiento estaba previsto entre el 3 de enero y el 7 de junio de 2011. A la fecha no se han aprobado por parte de la Interventoria y el Ministerio de Transporte, la totalidad de los casos de uso identificados para cada uno de los Registros ,</t>
  </si>
  <si>
    <t xml:space="preserve">Desacuerdos entre el Ministerio y la Concesión respecto a la entrega y avance de las actividades contempladas en el otrosí 8. </t>
  </si>
  <si>
    <t xml:space="preserve">Impacta el cumplimiento de los objetivos para los que fue concebido el RUNT y  plantea una posible subutilización de la infraestructura tecnológica, dimensionada inicialmente para soportar la operación de los once Registros Nacionales.
</t>
  </si>
  <si>
    <t>Exigir a la Concesión RUNT el cumplimiento de los estipulado en las cláusulas primera, segunda, tercera y cuarta del Otro sí No. 8 del Contrato 033 de 2007, en cuanto al desarrollo e implementación de los cuatros (4) Registros de la Fase II del contrato.</t>
  </si>
  <si>
    <t>Dirección de Transporte y Tránsito, Supervisión Contrato – Coordinación RUNT, Grupo RUNT, Concesión RUNT, Subdirección Tránsito y Subdirección de Transporte</t>
  </si>
  <si>
    <t>Se expidieron las siguientes resoluciones:
11268 del 6 de diciembre de 2012 por la cual se adopta el nuevo informe policial de accidentes de transito (IPAT) su manual de diligenciamiento y se dictan otras disposiciones.
12235 de 2012 "Por la cual se reglamenta el registro de la maquinaria agrícola, industrial y de construcción autopropulsada y se dictan otras disposiciones."
663 y 1062 de 2013 con los lineamientos generales para la entrada en operación del Registro Nacional de Remolques y Semiremolques.
1044 de 2013  mediante la cual se adopta las Fichas Técncas de las Tarjetas de Resistro de Remolques y Semiremlques y de Maquinaria Agricola  de Construcción y Autopropulsada.
Se estructuró y publicó la Resolución que Por la cual se reglamenta el Registro Nacional de Empresas de Transporte Público o Privado – RNET del Registro Único Nacional de Tránsito - RUNT
Mediante comunicación  20123210383192 de mayo 28 de 2012, la Concesión RUNT S:A, presentó el Plan de Estratégico  para implementación de los Registros de Fase II y las mejoras a los de Primera Fase, el cual fué devuelto por el Viceministro de Transporte mediante oficio 20124010464981 de septimebre 3 de 2012
El Ministerio inicio proceso sancionatorio a la Concesión por presuntos incumplimientos en el contrato durante el periodo enero de 2012 a mayo de 2013. Mediante comunicación 20134010164351 de mayo 7 de 2013, se realizó  requerimiento  por posibles incumplimientos en:  la implementación de los registros de segunda fase, registro de Infracciones, registro de personas naturales y jurídicas, niveles de servicio, inconsistencias en el Registro Nacional de Seguros,Inconsistencias en la mesa de ayuda y en el call center,  plan de capacitación y no atención a los requerimientos contractuales derivados de las comunicaciones enviadas por la anterior interventoría PAI-RUNT.
Para el requerimiento citado el Ministerio realizó la siguiente gestión: 
11 de septiembre de 2012 – Primer requerimiento
03 de octubre de 2012, - Concepto jurídico asesor externo sobre viabilidad de inicio de proceso sancionatorio.
09 de octubre de 2012 – Respuesta CONCESION RUNT al MT sobre requerimiento
24 de octubre de 2012-    Remisión Oficina Jurídica antecedentes de requerimiento (Puntos 1-3)
19 de diciembre de 2012- Respuesta Oficina Jurídica – Necesidad de CONCEPTO TECNICO. 
01 de Febrero de 2013 – Suscripción contrato con CINTEL – Para apoyo a la supervisión técnica ( Revisión de incumplimientos d e la concesión y de requerimientos realizados) 
Febrero – Abril - Preparación y elaboración del concepto técnico por parte de CINTEL. 
25 de abril de 2013 – Envío del Concepto Técnico por parte de CINTEL,.
07 de mayo de 2013 – El Mt nuevamente requiere a la CONCESION, con base en el concepto técnico emitido por CINTEL. 
23 de mayo de 2013 – Respuesta de la Concesión RUNT sobre requerimiento, solicitando remisión del Concepto Técnico de CINTEL.
28 de mayo de 2013 –  Ministerio remite el Concepto Técnico de CINTEL  a la Concesión RUNT. – Se dan 5 días hábiles a la Concesión RUNT  para que presente sus descargos .
Mediante comunicación 2013321031832 de Mayo 31 de 2013, la concesión presentó al Ministerio el Plan de Mejoramiento para la implementación de los registros de Segunda Fase y la Mejoras de los de la Primera.</t>
  </si>
  <si>
    <t>Aplicativo HQ-RUNT no ajustado a las buenas prácticas de diseño de portales informáticos.  Administrativo. De acuerdo a lo especificado en el anexo A Condiciones técnicas y tecnológicas del RUNT, en el inciso 2.3.2 Portal de trámites, este deberá ser diseñado como mínimo cumpliendo con las buenas prácticas de diseño de portales informáticos, contenidos en el (WCAG 1.0) Web Content Accessibility Guidelines 1.0. Al respecto se evidenciaron las siguientes situaciones: solo funciona con Internet Explorer, no se presentan fechas de las consultas, hay debilidades en las opciones de búsqueda,  no genera reportes de los trámites ejecutados, no ofrece manuales o ayuda en línea, inadecuado manejo del consumo de FUPAS en casos de bloqueo por falla del sistema, inconsistencias en los valores de determinados campos, inconsistencias en las fechas de vigencia de algunas licencias, inconsistencias en la información presentada en el HQRUNT respecto a la mostrada en la página web del RUNT,</t>
  </si>
  <si>
    <t>Debilidades en los controles para el diseño del sistema y las validaciones para el cargue y registro de la información. Debilidades en la funciones de Interventoria y supervisión.</t>
  </si>
  <si>
    <t>Posible incumplimiento de las obligaciones contractuales por parte del concesionario y una supervisión ineficiente e inadecuada por parte de la Entidad, expresadas en el contrato y sus anexos correspondientes a las condiciones técnicas y tecnológicas, así mismo como a las condiciones de operación del RUNT, toda vez que se encuentra información sin depurar, incoherente y  no cumple con las características básicas de un sistema de información como son integralidad, disponibilidad, credibilidad, exactitud, coherencia, consistencia, conformidad y confiabilidad.</t>
  </si>
  <si>
    <t>Exigir a la Concesión RUNT el cumplimiento de sus obligaciones contractuales en relación con lo estipulado en el Anexo A. Condiciones Técnicas y Tecnológicas del RUNT, en el inciso 2.3.2 Portal de Trámites del contrato 033 de 2007.</t>
  </si>
  <si>
    <t>Lograr que la plataforma RUNT cumpla como mínimo con las buenas prácticas de diseño de portales informáticos contenidos en el (WCAG 1.0) Web Content Accessibility Guidelines 1.0.</t>
  </si>
  <si>
    <t>Elaboración de un Plan de Mejoramiento con la Concesión RUNT que incorpore un cronograma con las fechas de implementación de los ajustes y modificaciones requeridos para que la plataforma RUNT cumpla con las buenas prácticas de diseño de portales informáticos contenidos en el WCAG 1.0</t>
  </si>
  <si>
    <t>Supervisión Contrato – Coordinación RUNT, Grupo RUNT, Concesión RUNT y Oficina de Informática</t>
  </si>
  <si>
    <t>Mediante comunicación  20123210383192 de mayo 28 de 2012, la Concesión RUNT S:A, presentó el Plan de Estratégico  para implementación de los Registros de Fase II y las mejoras a los de Primera Fase, el cual fué devuelto por el Viceministro de Transporte mediante oficio 20124010464981 de septimebre 3 de 2012
El Ministerio inicio proceso sancionatorio a la Concesión por presuntos incumplimientos en el contrato durante el periodo enero de 2012 a mayo de 2013. Mediante comunicación 20134010164351 de mayo 7 de 2013, se realizó  requerimiento  por posibles incumplimientos en:  la implementación de los registros de segunda fase, registro de Infracciones, registro de personas naturales y jurídicas, niveles de servicio, inconsistencias en el Registro Nacional de Seguros,Inconsistencias en la mesa de ayuda y en el call center,  plan de capacitación y no atención a los requerimientos contractuales derivados de las comunicaciones enviadas por la anterior interventoría PAI-RUNT.
Para el requerimiento citado el Ministerio realizó la siguiente gestión: 
11 de septiembre de 2012 – Primer requerimiento
03 de octubre de 2012, - Concepto jurídico asesor externo sobre viabilidad de inicio de proceso sancionatorio.
09 de octubre de 2012 – Respuesta CONCESION RUNT al MT sobre requerimiento
24 de octubre de 2012-    Remisión Oficina Jurídica antecedentes de requerimiento (Puntos 1-3)
19 de diciembre de 2012- Respuesta Oficina Jurídica – Necesidad de CONCEPTO TECNICO. 
01 de Febrero de 2013 – Suscripción contrato con CINTEL – Para apoyo a la supervisión técnica ( Revisión de incumplimientos d e la concesión y de requerimientos realizados) 
Febrero – Abril - Preparación y elaboración del concepto técnico por parte de CINTEL. 
25 de abril de 2013 – Envío del Concepto Técnico por parte de CINTEL,.
07 de mayo de 2013 – El Mt nuevamente requiere a la CONCESION, con base en el concepto técnico emitido por CINTEL. 
23 de mayo de 2013 – Respuesta de la Concesión RUNT sobre requerimiento, solicitando remisión del Concepto Técnico de CINTEL.
28 de mayo de 2013 –  Ministerio remite el Concepto Técnico de CINTEL  a la Concesión RUNT. – Se dan 5 días hábiles a la Concesión RUNT  para que presente sus descargos .
Mediante comunicación 2013321031832 de Mayo 31 de 2013, la concesión presentó al Ministerio el Plan de Mejoramiento para la implementación de los registros de Segunda Fase y la Mejoras de los de la Primera.</t>
  </si>
  <si>
    <t xml:space="preserve">Debilidades en el proceso de Gestión de Cambios.  Administrativo. 
La implementación y operación de un sistema de información requiere la separación de ambientes de desarrollo, pruebas y producción, así como la clara definición de niveles de responsabilidad y autorización;  para asegurar que los cambios a las aplicaciones y/o datos se realicen de manera controlada en cada uno de estos ambientes. Se observan debilidades asociadas al proceso de gestión de cambios por parte del concesionario, que no han sido objetados por la Interventoria ni por la supervisión.  Al respecto se ha observado que:
Se realizan modificaciones en las funcionalidades del aplicativo en horario laboral, al aplicar los cambios informados se presenta intermitencia del sistema, cambios a los datos de producción en sesiones de soporte,  bloqueos en la expedición de certificados de CRC impidiendo continuar el trámite,    el primer día hábil de la semana el sistema  está caído, sin aviso previo se deshabilitan opciones en el aplicativo, demoras en la actualización y registro de la información remitida por los diferentes actores,  durante un período corto de inactividad el sistema se bloquea causando la pérdida de la información ingresada, la información migrada por el OT en ocasiones no corresponde con la que reporta RUNT en su aplicativo,  fallas en la generación y el cambio de estado de CUPL.
</t>
  </si>
  <si>
    <t>Debilidades en el proceso de gestión de cambios en los diferentes ambientes de operación del aplicativo: desarrollo, pruebas y producción.</t>
  </si>
  <si>
    <t>Impacto en la disponibilidad e integridad de la información para la operación diaria de los diferentes actores y la prestación del servicio a los ciudadanos.</t>
  </si>
  <si>
    <t>Exigir a la Concesión RUNT el cumplimiento de sus obligaciones contractuales en relación con el manejo de los ambientes de desarrollo, pruebas y producción, así como los niveles de responsabilidad y autorización estipulados en el contrato 033 de 2007.</t>
  </si>
  <si>
    <t>Lograr asegurar que los cambios a las aplicaciones y/o datos se realicen de manera controlada en cada uno de estos ambientes, para evitar que impacten la disponibilidad e integridad de la información para la operación de los diferentes actores y la prestación del servicios a los usuarios.</t>
  </si>
  <si>
    <t xml:space="preserve">Elaboración de un Plan de Mejoramiento con la Concesión RUNT que incorpore un cronograma con las fechas de implementación de los ajustes y modificaciones requeridos para subsanar las debilidades asociadas al proceso de gestión de cambios. </t>
  </si>
  <si>
    <t xml:space="preserve">Se determinó y se esta aplicando que la implementación de despliegues con los  cuales se mejoran o ajustan funcionalidades se realicen en días y horas no habiles (Domingos) y que el mismo día se realicen las pruebas.
Mediante comunicación  20123210383192 de mayo 28 de 2012, la Concesión RUNT S:A, presentó el Plan de Estratégico  para implementación de los Registros de Fase II y las mejoras a los de Primera Fase, el cual fué devuelto por el Viceministro de Transporte mediante oficio 20124010464981 de septimebre 3 de 2012
El Ministerio inicio proceso sancionatorio a la Concesión por presuntos incumplimientos en el contrato durante el periodo enero de 2012 a mayo de 2013. Mediante comunicación 20134010164351 de mayo 7 de 2013, se realizó  requerimiento  por posibles incumplimientos en:  la implementación de los registros de segunda fase, registro de Infracciones, registro de personas naturales y jurídicas, niveles de servicio, inconsistencias en el Registro Nacional de Seguros,Inconsistencias en la mesa de ayuda y en el call center,  plan de capacitación y no atención a los requerimientos contractuales derivados de las comunicaciones enviadas por la anterior interventoría PAI-RUNT.
Para el requerimiento citado el Ministerio realizó la siguiente gestión: 
11 de septiembre de 2012 – Primer requerimiento
03 de octubre de 2012, - Concepto jurídico asesor externo sobre viabilidad de inicio de proceso sancionatorio.
09 de octubre de 2012 – Respuesta CONCESION RUNT al MT sobre requerimiento
24 de octubre de 2012-    Remisión Oficina Jurídica antecedentes de requerimiento (Puntos 1-3)
19 de diciembre de 2012- Respuesta Oficina Jurídica – Necesidad de CONCEPTO TECNICO. 
01 de Febrero de 2013 – Suscripción contrato con CINTEL – Para apoyo a la supervisión técnica ( Revisión de incumplimientos d e la concesión y de requerimientos realizados) 
Febrero – Abril - Preparación y elaboración del concepto técnico por parte de CINTEL. 
25 de abril de 2013 – Envío del Concepto Técnico por parte de CINTEL,.
07 de mayo de 2013 – El Mt nuevamente requiere a la CONCESION, con base en el concepto técnico emitido por CINTEL. 
23 de mayo de 2013 – Respuesta de la Concesión RUNT sobre requerimiento, solicitando remisión del Concepto Técnico de CINTEL.
28 de mayo de 2013 –  Ministerio remite el Concepto Técnico de CINTEL  a la Concesión RUNT. – Se dan 5 días hábiles a la Concesión RUNT  para que presente sus descargos .
Mediante comunicación 2013321031832 de Mayo 31 de 2013, la concesión presentó al Ministerio el Plan de Mejoramiento para la implementación de los registros de Segunda Fase y la Mejoras de los de la Primera.
</t>
  </si>
  <si>
    <t xml:space="preserve">Deficiencias en el soporte a usuarios –mesa de ayuda-.  Administrativo
En el capítulo 5 del anexo B al contrato de Concesión se establecen las características y condiciones del servicio de soporte que debe proveer el Concesionario. Los diferentes actores reiteradamente manifiestan su inconformismo frente a este servicio, en el que se presentan situaciones como: Plataforma  intermitente y  presenta  momentos de lentitud en el transcurso del día, no generación del número de tiquete ante solicitudes ya sean telefónicas o por vía correo electrónico, falta de oportunidad en la respuesta del concesionario a los tickets generados,  no se le informa al usuario las soluciones, los usuarios al no encontrar solución a través del servicio de soporte, deben comunicarse vía celular con personas determinadas para pedir ayuda a manera de favor, 
bajo nivel de conocimiento de los funcionarios de la mesa de ayuda en cuanto a los trámites y normatividad aplicable, el tiempo de solución no corresponde al establecido en el contrato, 
en ocasiones la solución provista no es adecuada para los casos reportados, reiteradamente se abren tiquetes referidos a los trámites de traslado de cuenta y traspaso, que no son solucionados oportunamente, en la herramienta  Remedy, disponible para los OT y DT, no se registra la fecha en que se resuelve la solicitud, se inhabilitan automáticamente las solicitudes sin haber sido solucionadas o se pierden las ya registradas, 
</t>
  </si>
  <si>
    <t xml:space="preserve">Debilidades en las funciones de Interventoria y supervisión para exigir el cumplimiento de lo establecido en el capítulo 5 del anexo B al Contrato de Concesión </t>
  </si>
  <si>
    <t>Impacto en la operación diaria del RUNT y la calidad del servicio prestado al ciudadano.</t>
  </si>
  <si>
    <t>Exigir a la Concesión RUNT el cumplimiento de sus obligaciones contractuales establecidas en el Capitulo 5 del Anexo B- condiciones de operación del contrato, en relación con las características y condiciones del servicio de soporte estipulados en el contrato 033 de 2007.</t>
  </si>
  <si>
    <t>Lograr que la Concesión RUNT cuente con una mesa de ayuda que provea unas características y condiciones de servicio de soporte que respondan adecuada y oportunamente a  las necesidades de todos los actores y usuarios del sistema RUNT.</t>
  </si>
  <si>
    <t xml:space="preserve">Elaboración de un Plan de Mejoramiento con la Concesión RUNT que incorpore un cronograma con las fechas de implementación de los ajustes y modificaciones requeridos para subsanar las debilidades asociadas a las características y condiciones del servicio de soporte de la mesa de ayuda. </t>
  </si>
  <si>
    <t xml:space="preserve">Se determinó y se esta aplicando que la implementación de despliegues con los  cuales se mejoran o ajustan funcionalidades se realicen en días y horas no habiles (Domingos) y que el mismo día se realicen las pruebas.
Mediante comunicación  20123210383192 de mayo 28 de 2012, la Concesión RUNT S:A, presentó el Plan de Estratégico  para implementación de los Registros de Fase II y las mejoras a los de Primera Fase, el cual fué devuelto por el Viceministro de Transporte mediante oficio 20124010464981 de septimebre 3 de 2012
El Ministerio inicio proceso sancionatorio a la Concesión por presuntos incumplimientos en el contrato durante el perido enero de 2012 a mayod e 2013. Mediante comunicación 20134010164351 de mayo 7 de 2012, se realizó  requerimiento  por posibles incumplimientos en:  la implementación de los registros de segunda fase, registro de Infracciones, registro de personas naturales y jurídicas, niveles de servicio, inconsistencias en el Registro Nacional de Seguros,Inconsistencias en la mesa de ayuda y en el call center,  plan de capacitación y no atención a los requerimientos contractuales derivados de las comunicaciones enviadas por la anterior interventoría PAI-RUNT.
Para el requerimiento citado el Ministerio realizó la siguiente gestión: 
11 de septiembre de 2012 – Primer requerimiento
03 de octubre de 2012, - Concepto jurídico asesor externo sobre viabilidad de inicio de proceso sancionatorio.
09 de octubre de 2012 – Respuesta CONCESION RUNT al MT sobre requerimiento
24 de octubre de 2012-    Remisión Oficina Jurídica antecedentes de requerimiento (Puntos 1-3)
19 de diciembre de 2012- Respuesta Oficina Jurídica – Necesidad de CONCEPTO TECNICO. 
01 de Febrero de 2013 – Suscripción contrato con CINTEL – Para apoyo a la supervisión técnica ( Revisión de incumplimientos d e la concesión y de requerimientos realizados) 
Febrero – Abril - Preparación y elaboración del concepto técnico por parte de CINTEL. 
25 de abril de 2013 – Envío del Concepto Técnico por parte de CINTEL,.
07 de mayo de 2013 – El Mt nuevamente requiere a la CONCESION, con base en el concepto técnico emitido por CINTEL. 
23 de mayo de 2013 – Respuesta de la Concesión RUNT sobre requerimiento, solicitando remisión del Concepto Técnico de CINTEL.
28 de mayo de 2013 –  Ministerio remite el Concepto Técnico de CINTEL  a la Concesión RUNT. – Se dan 5 días hábiles a la Concesión RUNT  para que presente sus descargos .
Mediante comunicación 2013321031832 de Mayo 31 de 2013, la concesión presentó al Ministerio el Plan de Mejoramiento para la implementación de los registros de Segunda Fase y la Mejoras de los de la Primera.
</t>
  </si>
  <si>
    <t xml:space="preserve">Lector de código bidimensional.  Administrativo
Como parte del kit básico se define en el numeral 3.12 del Anexo A, el suministro por parte del Concesionario a las Direcciones Territoriales y Organismos de Tránsito, de un lector de código bidimensional. En el procedimiento para la inscripción de ciudadanos ante el RUNT, se establece la utilización de este lector para capturar la información del código de barras de la Cédula de Ciudadanía de la persona que se inscribe, con el propósito  que la información registrada en el RUNT sea la provista por la Registraduría Nacional. Para el caso de los Organismos de Tránsito visitados en Cundinamarca ,  que interactúan vía web services, se evidenció que no se emplea el lector bidimensional para la captura de la información codificada en el código de barras de la cédula de ciudadanía, a cambio de esto el funcionario digita la información en el sistema propio del OT y de esta manera es registrada en el RUNT. Esta situación evidencia la no utilización del equipo provisto y genera altos riesgos asociados al proceso de digitación al no aplicar un control automatizado para la captura de esta información, </t>
  </si>
  <si>
    <t>Deficiencias en el seguimiento a la aplicación de las condiciones técnicas, tecnológicas y de operación por parte de los OT.</t>
  </si>
  <si>
    <t xml:space="preserve">Posibles errores en la información que se carga al sistema por parte de los Organismos de Tránsito, sin que se haya evidenciado y tomado los correctivos del caso por parte del concesionario y por la Interventoria del RUNT y la supervisión que realiza el Ministerio de Transporte.
No aplicación de los mecanismos de control establecidos.
</t>
  </si>
  <si>
    <t>Exigir a los OT´s, DT´s y demás actores que enrolan usuarios al sistema RUNT que utilicen el lector de código bidimensional con que cuentan para capturar la información codificada en el código de barras de la cédula de ciudadanía.</t>
  </si>
  <si>
    <t>Evitar errores de digitación de la información contenida en la cédula de ciudadanía, mejorando la integridad, validez y seguridad dela información correspondiente a los usuarios en el sistema RUNT.</t>
  </si>
  <si>
    <t>Elaborar un instructivo de la Concesión RUNT dirigida a los OT´s, DT´s, y demás actores que enrolan usuarios al sistema RUNT, para exigir la utilización del lector de código bidimensional.</t>
  </si>
  <si>
    <t>Instructivo de la Concesión RUNT</t>
  </si>
  <si>
    <t>1. La resolución 12379 del 28 de diciembre de 2012 en el artículo 2°: “Para la realización del proceso de inscripción el organismo de tránsito registrará en el sistema los datos referentes a tipo y número del documento de identidad del usuario, nombres, apellidos, fecha de nacimiento, grupo sanguíneo y RH, sexo, dirección, teléfono fijo y móvil, correo electrónico, registro de la firma y captura de la huella del usuario”; no exige la obligatoriedad del uso del lector de código bidimensional para la captura de información al sistema. Esta norma solo aclara en el Artículo 3°: “Verificación de la inscripción del usuario en el Sistema RUNT. Para iniciar cualquier trámite asociado al Registro Único Nacional de Tránsito, el organismo de tránsito, previa presentación del documento de identidad y la captura de la huella del usuario, confronta la información con la registrada en el sistema y confirma que el ciudadano que adelanta el trámite es el mismo que se encuentra inscrito o registrado en el sistema”, la previa presentación del documento.
2. La norma no es específica para los casos de la validez del registro presentando el documento CONTRASEÑA y DENUNCIA en caso de robo o pérdida de documento los cuales no poseen código de barras para la lectura.
De acuerdo a esta última norma, el RUNT elaboro instructivo, publico y envió a los diferentes actores del sistema para su aplicación inmediata.
3. El Sistema Centralizado de Huella que desarrollo la Concesión RUNT obligará a que la inscripción de ciudadanos ante el sistema RUNt se realice a partir de la lectura de código de barras de la cédula de ciudadanía con el lector de código bidimensional.</t>
  </si>
  <si>
    <t xml:space="preserve">Deficiencias en la operación de web services.  Administrativo
El numeral 2.2 del anexo A define la arquitectura del sistema de información a desarrollar por el Concesionario, se contempla que la interacción con el RUNT de todos los actores sea mediante el portal de trámites. Así mismo, se establece que  dada la competencia del Ministerio de Transporte de estandarizar la ejecución de los trámites de tránsito y transporte en el país, se ha definido como plataforma de verificación un único software de validación de trámites para los Organismos de Tránsito y las Direcciones Territoriales, el cual diseñará, proveerá y mantendrá el Concesionario. No obstante lo anterior, el Ministerio permitió que algunos Organismos de Tránsito, los que generan el mayor número de trámites, interactúen con el RUNT mediante la tecnología web services, que les permite continuar usando los sistemas de información propios adaptándolos para que consuman los servicios web provistos por el RUNT . De acuerdo con lo informado por el Ministerio, sólo a partir de mayo de 2011 se iniciaron las mesas de trabajo para elaborar un documento que especifique los aspectos técnicos y procedimentales para el uso de web services.  
De otra parte, el 20 de agosto de 2010, se suscribió un acta entre la Concesión y la Interventoria en la que se aprueba un procedimiento para la certificación de las soluciones web services, definiendo que por cada entrega con cambios significativos en los servicios, debe realizarse un proceso de re certificación de estas soluciones y como mínimo este proceso se debe hacer una vez por semestre; además, el proveedor debe solicitar la re certificación cada vez que se genere una nueva versión de la aplicación y el RUNT le entregará una certificación y la lista de chequeo ejecutada a la aplicación. 
A partir de la información suministrada a la CGR, se evidencia la no realización del proceso de re certificación para los sistemas homologados y adicionalmente la ausencia de procedimientos para el seguimiento y monitoreo que garanticen la interacción  controlada de esos sistemas con el RUNT en las condiciones funcionales y de seguridad definidas en el contrato de Concesión. </t>
  </si>
  <si>
    <t xml:space="preserve">Deficiencias en el seguimiento a la aplicación de las condiciones técnicas, tecnológicas y de operación por parte de los OT.
Deficiencias en el proceso de homologación y seguimiento a la certificación de web services. 
</t>
  </si>
  <si>
    <t xml:space="preserve">Estas situaciones incrementan altamente la probabilidad de accesos no autorizados a la plataforma del RUNT y la ejecución de trámites sin las validaciones requeridas conforme a la normatividad expedida por el Ministerio.
</t>
  </si>
  <si>
    <t xml:space="preserve">Elaboración de un Manual de Procedimientos de Homologación, Re certificación y Activación de actores que interactúan y/o tienen interés en interconectarse  con la plataforma tecnológica del RUNT a través de   Servicios Web. </t>
  </si>
  <si>
    <t>Contar con un procedimiento que garanticen la interacción controlada y segura de los web service con el sistema RUNT.</t>
  </si>
  <si>
    <t xml:space="preserve">Elaboración de un manual de procedimientos de homologación, re certificación y activación de actores que interactúan y/o tienen interés en interconectarse  con la plataforma tecnológica del RUNT a través de   Servicios Web. </t>
  </si>
  <si>
    <t>Manual</t>
  </si>
  <si>
    <t>Ya se cuenta con un proyecto de Manual de homologación y conexión de actores del RUNT a la plataforma del sistema de Web Service (SM P 06 - Homologación de proveedores Versión 4), la cual está en proceso de formalización para su puesta en operación en el primer trimestre de 2013.
Se publico proyecto de resolución en la pagina web del Ministerio,  mediante la cual se adopta el manual y se recibieron observaciones de Fenalco y Fasecolda se están revisando para la expedición del acto.</t>
  </si>
  <si>
    <t xml:space="preserve">Debilidades en el sistema de comunicaciones de contingencia. Administrativo
En visitas practicadas por el grupo auditor y por las Gerencias Departamentales a los CRC, CDA, CEA, OT y DT,  se pudo evidenciar que  cuando se  inicia el proceso de  los registros al RUNT, frecuentemente se cae la página, y cuando se restablece la comunicación y se ingresa nuevamente para continuar el proceso, este queda bloqueado y no permite generar dichos registros, ni cancelar el proceso.
</t>
  </si>
  <si>
    <t>Con circunstancias como esta, derivadas de la fallas en el proceso de Interventoria que no han detectado este tipo de situaciones,  se podría estar presentando un incumplimiento del Ministerio de Transporte y del interventor en sus obligaciones de vigilar y exigir el cumplimiento a las obligaciones establecidas en el contrato, puesto que de acuerdo con lo estipulado en la clausula decima 4.19 del contrato, es obligación del concesionario “Proveer y actualizar un sistema de comunicaciones de contingencia para garantizar que en caso de falla del canal principal, el sistema puede continuar con su operación, de conformidad con lo establecido en el anexo A Condiciones técnicas y tecnológicas.”; 4.29 “ Corregir los errores que se produzcan en el funcionamiento de la Solución Tecnológica del R.U.N.T., así como realizar los ajustes requeridos para que el R.U.N.T.  Funcione en los términos previstos en el presente Contrato.”</t>
  </si>
  <si>
    <t xml:space="preserve">Como consecuencia de lo anterior, el usuario no recibe el servicio y según información de los operadores  del sistema, deben esperar entre 3 y 5 días para que el RUNT habilite nuevamente el registro para continuar con el proceso. Esta situación afecta en gran manera la prestación del servicio a los usuarios e impide la realización de los trámites posteriores. 
</t>
  </si>
  <si>
    <t>Exigir a la Concesión RUNT el cumplimiento de sus obligaciones contractuales establecidas en relación con  proveer y actualizar un sistema de comunicaciones de contingencia para garantizar que en caso de falla del canal principal, el sistema puede continuar con su operación, de conformidad con lo establecido en el Anexo A - condiciones técnicas y tecnológicas del contrato 033 de 2007.</t>
  </si>
  <si>
    <t>Corregir los errores que se produzcan en el funcionamiento de la solución tecnológica del RUNT y realizar los ajustes requeridos para que la plataforma RUNT funcione acorde con los términos previstos en el Contrato.</t>
  </si>
  <si>
    <t xml:space="preserve">Elaboración de un Plan de Mejoramiento con la Concesión RUNT que incorpore un cronograma con las fechas de implementación de los ajustes y modificaciones requeridos para que la plataforma RUNT funcione acorde con los términos previstos en el Contrato. </t>
  </si>
  <si>
    <t xml:space="preserve">Mediante comunicación  20123210383192 de mayo 28 de 2012, la Concesión RUNT S:A, presentó el Plan de Estratégico  para implementación de los Registros de Fase II y las mejoras a los de Primera Fase, el cual fué devuelto por el Viceministro de Transporte mediante oficio 20124010464981 de septimebre 3 de 2012
El Ministerio inicio proceso sancionatorio a la Concesión por presuntos incumplimientos en el contrato durante el periodo enero de 2012 a mayo  de 2013. Mediante comunicación 20134010164351 de mayo 7 de 2013, se realizó  requerimiento  por posibles incumplimientos en:  la implementación de los registros de segunda fase, registro de Infracciones, registro de personas naturales y jurídicas, niveles de servicio, inconsistencias en el Registro Nacional de Seguros,Inconsistencias en la mesa de ayuda y en el call center,  plan de capacitación y no atención a los requerimientos contractuales derivados de las comunicaciones enviadas por la anterior interventoría PAI-RUNT.
Para el requerimiento citado el Ministerio realizó la siguiente gestión: 
11 de septiembre de 2012 – Primer requerimiento
03 de octubre de 2012, - Concepto jurídico asesor externo sobre viabilidad de inicio de proceso sancionatorio.
09 de octubre de 2012 – Respuesta CONCESION RUNT al MT sobre requerimiento
24 de octubre de 2012-    Remisión Oficina Jurídica antecedentes de requerimiento (Puntos 1-3)
19 de diciembre de 2012- Respuesta Oficina Jurídica – Necesidad de CONCEPTO TECNICO. 
01 de Febrero de 2013 – Suscripción contrato con CINTEL – Para apoyo a la supervisión técnica ( Revisión de incumplimientos d e la concesión y de requerimientos realizados) 
Febrero – Abril - Preparación y elaboración del concepto técnico por parte de CINTEL. 
25 de abril de 2013 – Envío del Concepto Técnico por parte de CINTEL,.
07 de mayo de 2013 – El Mt nuevamente requiere a la CONCESION, con base en el concepto técnico emitido por CINTEL. 
23 de mayo de 2013 – Respuesta de la Concesión RUNT sobre requerimiento, solicitando remisión del Concepto Técnico de CINTEL.
28 de mayo de 2013 –  Ministerio remite el Concepto Técnico de CINTEL  a la Concesión RUNT. – Se dan 5 días hábiles a la Concesión RUNT  para que presente sus descargos .
Mediante comunicación 2013321031832 de Mayo 31 de 2013, la concesión presentó al Ministerio el Plan de Mejoramiento para la implementación de los registros de Segunda Fase y la Mejoras de los de la Primera.
</t>
  </si>
  <si>
    <t>Menor valor de ingresos a favor del Ministerio de Transporte por transferencia del 35% en trámites de Organismos de Tránsito. Administrativo y Disciplinario. se observa a partir de la información obtenida de los servicios que prestan los organismos de tránsito, que las tarifas establecidas por algunos de éstos, afectan desfavorablemente las sumas transferidas al Ministerio de Transporte al no aplicarse el porcentaje del 35% sobre el valor total de la factura a cancelar por el usuario en el trámite solicitado en la cual desagregan valores por otros conceptos que forman parte del costo de la operación durante la vigencia 2010 y lo corrido del 2011.</t>
  </si>
  <si>
    <t xml:space="preserve">como consecuencia del inadecuado seguimiento y control por parte del Ministerio en la debida aplicación y cumplimiento de las normas,  a través de las dependencias que tienen sede en dichas regiones. De igual forma se dará traslado a los entes de control competentes de los organismos de tránsito involucrados en esta situación.
</t>
  </si>
  <si>
    <t xml:space="preserve">Este hecho genera una disminución de $5.365 millones en el ingreso del Ministerio por tarifas. </t>
  </si>
  <si>
    <t xml:space="preserve">Revisar los actos administrativos a través de los cuales las  autoridades distritales, municipales y departamentales fijan  las tarifas  por los diferentes conceptos de trámites de tránsito, con validación y cruce de información Instrumentación de las medidas de control, conceptos de trámites de tránsito. Validación y cruce de información.   Instrumentación de las medidas de control.                                                                                                                                                                                                                                                                                                                                                   </t>
  </si>
  <si>
    <t xml:space="preserve">Disponer de mecanismos de control efectivos para el control de los ingresos a favor del Ministerio de Transporte. </t>
  </si>
  <si>
    <t>Disponer de mecanismos de control efectivos para el control de los ingresos a favor del Ministerio de Transporte. Documento con cruce de información. Medidas de control adoptadas</t>
  </si>
  <si>
    <t>Dirección de Transporte y Tránsito, Subdirección Financiera y Administrativa y Concesión RUNT</t>
  </si>
  <si>
    <t>Para la actualización de las tarifas del año 2013 se aplicó el procedimiento establecido por el Ministerio en el año 2012. Ante la inobservancia por partde  algunos Ots, el Ministerio desconecto el 10 de enero a 109  Ots que no cumplieron con la actualización de tarifas del RUNT y se conectarán en la medida que cumplan y se surta el procedimiento establecido. 
En el Segundo Semestre de 2013, la Subdirección Administrativa y Financiera realizó el cruce de información de las tarifas incluidas en los acuerdos y ordenazas frente a lo reportado a RUNT por los Organismos de Tránsito. Realizó cuentas de cobro por los menores ingresos recibidos en donde encontró que el valor ingresado es menor del valor fijado.
El Ministerio de Transpporte radicó ante el Congreso de la República el Proyecto de Ley 132 de 2013, “POR MEDIO DE LA CUAL SE MODIFICA EL ARTÍCULO 15 DE LA LEY 1005 DE 2006”, estableciendo que "Dentro de ese cálculo deberá contemplarse el valor de un Salario Diario Legal Vigente (1S.D.L.V.) que será transferido por el correspondiente organismo de tránsito al Ministerio de Transporte, por concepto de costos inherentes a la facultad que tiene el Ministerio de Transporte de asignar series, códigos y rangos de la especie venal respectiva."</t>
  </si>
  <si>
    <t xml:space="preserve">Legitimidad de licencias de conducción. Administrativo y Disciplinario se encuentra dentro del análisis efectuado por el equipo auditor a la expedición de certificados, que desde la puesta en operación del RUNT (noviembre de 2009) al 15 de noviembre de 2011 se han expedido 2.149.682 certificados por los CRC, cifra que al confrontarla con el número de licencias de conducción expedidas en el mismo período, arroja una diferencia de 185.477 licencias de conducción expedidas sin contar con los requisitos establecidos de contar con un certificado expedido por el CRC (no se incluyen las expedidas como duplicado por vencimiento), </t>
  </si>
  <si>
    <t xml:space="preserve">situación ocasionada por falta de mecanismos de verificación y validación de los registros en el RUNT, que genera la expedición de licencias no ajustadas a las normas reglamentarias y la circulación de conductores sin el cumplimiento de requisitos que pueden afectar la seguridad vial, la vida e integridad física de los ciudadanos, consecuencia de la actitud poco diligente tanto de la entidad en sus mecanismos de control a través de la Interventoria, como del concesionario en el cumplimiento del objeto contractual. </t>
  </si>
  <si>
    <t xml:space="preserve">De lo anterior, se desprende que presuntamente existen Organismos de Transito que no han sido identificados y controlados por el Ministerio de Transporte,  que están expidiendo y cargando información al RUNT licencias de conducción sin el cumplimiento de los requisitos legales. </t>
  </si>
  <si>
    <t>Verificar la adecuada implementación en el sistema RUNT de las validaciones exigidas para la expedición de las licencias de conducción, en especial la existencia de los certificados de aptitud física, mental y de coordinación motriz.</t>
  </si>
  <si>
    <t xml:space="preserve">Garantizar que el sistema RUNT solo permita la expedición de las licencias de conducción que cumplan con los requisitos legales exigidos. </t>
  </si>
  <si>
    <t xml:space="preserve">Revisar periódicamente en el sistema RUNT que todas las validadas exigidas para la expedición de las licencias de conducción se estén efectuando correctamente. </t>
  </si>
  <si>
    <t>Pruebas en el sistema</t>
  </si>
  <si>
    <t xml:space="preserve">Supervisión Contrato - Coordinación RUNT,  Grupo RUNT, Concesión RUNT, Subdirección de Tránsito  </t>
  </si>
  <si>
    <t>Se elboró un Plan de ajustes y actualizacione de funcionalidades para los años 2012 y 2013. En el 2012 se desarrollaron algunas y otras están agendadas para el 2013.
Adicionalmente se realizó la gesitón ante el RUNT quien desarrollo las siguientes acciones:  1. RUNT realizo presentacion y entrega de las validaciones del sistema activas e inactiva a MT. 2. MT valido el estado de las validaciones 3. RUNT a la fecha aplica todas las validaciones contempladas en la plataforma, garantizando que el certificado de CRC y CEA segun el tramite solicitado se encuentre registrado por el Actor, de lo contrario este es rechazado. 4. Implementacion e produccion del sistema centrlizado de huella para todos los actores y procesos del sistema.</t>
  </si>
  <si>
    <t xml:space="preserve">Deficiencias en el registro oportuno de horas de capacitación en los CEA´s.  Administrativo                se encontró que no se está validando la asistencia a todas las clases del programa académico de los alumnos en la plataforma RUNT;  </t>
  </si>
  <si>
    <t xml:space="preserve">Por el deficiente control al cumplimiento de los requisitos establecidos para estos trámites  en algunos CEAS, </t>
  </si>
  <si>
    <t>se inscribe al alumno al curso con validación de huella dactilar, pero se le cargan las horas de clases sin validación del mismo; no hay evidencia real de que al momento del cargue de horas, efectivamente el alumno se haya capacitado; se permite el cargue de clases simultáneamente a varias categorías de licencia con vehículos de tipología diferente; al igual que el cargue de horas de capacitación y expedición de certificado en categorías que el CEA no tiene aprobadas aún por el Ministerio de Transporte (Ej.: CEA Metropolitana de Floridablanca en Categoría C2).</t>
  </si>
  <si>
    <t>Revisar y ajustar la Funcionalidad de los CEAS en el sistema RUNT.</t>
  </si>
  <si>
    <t>Lograr el adecuado control de las horas de capacitación en los CEAS.</t>
  </si>
  <si>
    <t>Elaboración de un plan de mejoramiento con la Concesión RUNT que incorpore un cronograma con las fechas de mejoras y ajustes al RNCEA.</t>
  </si>
  <si>
    <t>A partir del 2 de enero de 2013, se ajustó la parametrización de la Funcionalidad de los CEAs, conforme a lo establecido en el Decreto 1500 de 2009. Además, se implementaron mesas de trabajo, a partir del 4 de abril de 2013, con representantes de CEAS y la Concesión RUNT S.A., con el objetivo de evaluar los inconvenientes presentados y proyectar mejoras en cuanto al control de la capacitación y la operación de la funcionalidad de CEAS. 
Concesión RUNT S.A. desarrolló el sistema centralizado de huella, el cual permite la validación directa en todas las transacciones que realicen los actores con el sistema RUNT. Con este sistema, implementado el 4 de mayo de 2013, se aumentaron los controles sobre la identidad de las personas y la seguridad de la información relacionada con los trámites realizados, dentro de ellos los certificados que sean cargados al sistema por los CEAs.
Mediante comunicación 2013321031832 de Mayo 31 de 2013, la concesión presentó al Ministerio el Plan de Mejoramiento para la implementación de los registros de Segunda Fase y la Mejoras de los de la Primera.</t>
  </si>
  <si>
    <t xml:space="preserve">Falta de control sobre la capacidad autorizada por Ministerio de Transporte para los CEA´s.  Administrativo                                                              El parágrafo del  Artículo 23 del Decreto 1500/09 establece que ningún instructor podrá certificar más de doscientas cuarenta horas (240) mes de instrucción en conducción; dicho control se llevará a cabo a través del Registro Único Nacional de Tránsito –RUNT, Sin embargo, se determinaron las siguientes observaciones:
• Evaluada la Plataforma RUNT de los CEA Auto Class, Auto Conducir, Auto Randy Coinsas del Municipio de Bucaramanga; CEA Colsetrans y CEA Piedecuesta del Municipio de Piedecuesta, CEA Auto Florida de Floridablanca y la CEA  San Nicolás del Municipio de Girón, se observa que están excediendo  la capacidad autorizada por Ministerio de Transporte.
• La plataforma RUNT no está utilizando el criterio de intensidad horaria especificada en el Decreto 1500 y en la Resolución 3245/09, por lo tanto se presentan problemas como la simultaneidad de registro de horas para certificados de conducción con tipología vehicular diferente (registro de horas en moto y carro al tiempo como si la persona tomará diariamente hasta 10 horas de clase) y que el único
criterio para otorgar el certificado sea el cargue de las horas prácticas,
</t>
  </si>
  <si>
    <t xml:space="preserve">por falta de gestión y control </t>
  </si>
  <si>
    <t xml:space="preserve">permitiendo que los CEAs dejen de lado la capacitación teórica fundamental para el mejoramiento de la Seguridad Vial.
</t>
  </si>
  <si>
    <t>Lograr el adecuado control de las horas de capacitación por cada instructores de los CEAS de acuerdo a la normatividad vigente.</t>
  </si>
  <si>
    <t>A partir del 2 de enero de 2013, se ajustó la parametrización de la Funcionalidad de los CEAs, conforme a lo establecido en el Decreto 1500 de 2009. Además, se implementaron mesas de trabajo, a partir del 4 de abril de 2013, con representantes de CEAS y la Concesión RUNT S.A., con el objetivo de evaluar los inconvenientes presentados y proyectar mejoras en cuanto al control y operación de la funcionalidad de CEAS. Dentro de las mejoras se destaca el próximo despliegue e implementación del sistema centralizado de huella, con el cual se aumentarán los controles sobre la identidad de las personas y la seguridad de la información relacionada con los trámites realizados.</t>
  </si>
  <si>
    <t xml:space="preserve">Deficiente control de vehículos autorizados para los CEA´s. Administrativo
El artículo 24 del Decreto 1500/09, establece como deberes y obligaciones de los Centros de Enseñanza, mantener los vehículos autorizados al Centro de Enseñanza Automovilística con las condiciones de seguridad requeridas y tarjeta de servicio vigente. Evaluadas las relaciones de vehículos y el correspondiente registro en el RUNT, se determinó que en los CEAS Autoclass, Coinsas,  Auto – Florida, Metropolitana, San Nicolás, Colsetrans y Piedecuesta, presentan irregularidades en los registros de los vehículos a cargo de éstos como: placas repetidas, placas que no corresponden al CEA  visitado, vehículos con CDAS Y SOATs vencidos, no obstante el sistema permite la solicitud de certificados con estas placas, </t>
  </si>
  <si>
    <t xml:space="preserve">por la vulnerabilidad del mismo en cuanto al control de los requisitos del parque automotor,
</t>
  </si>
  <si>
    <t xml:space="preserve"> lo que puede generar la realización de trámites sin el lleno de los requisitos legales y promover capacidades a CEAS con vehículos no autorizados legalmente.   </t>
  </si>
  <si>
    <t>Implementar medidas para garantizar que los CEAS solo se puedan expedir certificados de capacitación con vehículos que cumplan todos los requisitos exigidos en las normas vigentes.</t>
  </si>
  <si>
    <t>Lograr el adecuado control de los vehículos autorizados para la capacitación a los CEAS.</t>
  </si>
  <si>
    <t>Depurar  y ajustar la base de datos de vehículos  de los CEAS en el RUNT, con respecto a las resoluciones de habitación expedidas por el MT.</t>
  </si>
  <si>
    <t>Cuadro</t>
  </si>
  <si>
    <t>A partir del 2 de enero de 2013, se ajustó la parametrización de la Funcionalidad de los CEAs, conforme a lo establecido en el Decreto 1500 de 2009. Además, se implementaron mesas de trabajo, a partir del 4 de abril de 2013, con representantes de CEAS y la Concesión RUNT S.A., con el objetivo de evaluar los inconvenientes presentados y proyectar mejoras en cuanto al control y operación de la funcionalidad de CEAS, dentro de las cuales se encuentran la depuración de vehículos por CEA, de acuerdo a las Resoluciones de Habilitación. Adicionalmente el próximo despliegue e implementación del sistema centralizado de huella, con el cual se aumentarán los controles sobre la identidad de las personas y la seguridad de la información relacionada con los trámites realizados.  
Por su parte el RUNT adelantó las siguientes acciones: 1. Realizar Depuracion de los CEA habiltados por MT. 2. Publicar en la pagina los CEA autorizados 3. Parametrizar el sistema HQ conforme autorizado por MT  y dispuesto en la 1500. 4. Asistencia a las mesas de trabajo con los CEA, analisis de los casos entregados y definicion de causa efecto de los mismos para aplicar solucion.   Los casos entregados ya fueron alcarados y solucionados.</t>
  </si>
  <si>
    <t>Elaboración de un Plan de Mejoramiento con la Concesión RUNT que incorpore un cronograma con las fechas de mejoras y ajustes al RNCEA.</t>
  </si>
  <si>
    <t xml:space="preserve">A partir del 2 de enero de 2013, se ajustó la parametrización de la Funcionalidad de los CEAs, conforme a lo establecido en el Decreto 1500 de 2009. Además, se implementaron mesas de trabajo, a partir del 4 de abril de 2013, con representantes de CEAS y la Concesión RUNT S.A., con el objetivo de evaluar los inconvenientes presentados y proyectar mejoras en cuanto al control y operación de la funcionalidad de CEAS, dentro de las cuales se encuentran medidas para la depuración de intructores vinculados y que realmente pueden certificar por CEA. Adicionalmente Concesión RUNT S.A. desarrolló el sistema centralizado de huella, el cual permite la validación directa en todas las transacciones que realicen los actores con el sistema RUNT. Con este sistema, implementado el 4 de mayo de 2013, se aumentaron los controles sobre la identidad de las personas y la seguridad de la información relacionada con los trámites realizados, dentro de ellos los certificados que sean cargados al sistema por los CEAs.
Mediante comunicación 2013321031832 de Mayo 31 de 2013, la concesión presentó al Ministerio el Plan de Mejoramiento para la implementación de los registros de Segunda Fase y la Mejoras de los de la Primera.
</t>
  </si>
  <si>
    <t xml:space="preserve">Dificultades con el funcionamiento  del RUNT en los CEA´s. Administrativo
Se presentan constantes inconvenientes en la utilización del RUNT en los Centros de Enseñanza Automovilística 
</t>
  </si>
  <si>
    <t xml:space="preserve">por las siguientes razones:
• Se presenta el caso en el que al completar las horas el certificado no aparece por la opción “listar tareas” y se debe seguir cargando horas  pero si se revisa por ciudadanos aparece el certificado ocasionando la expedición de doble certificado y doble cobro.  
• Adicionalmente es reiterado que el sistema no arroja las solicitudes y cuando se han cargado horas de clase en el sistema este registro del alumno desaparece, teniendo así que llamar de nuevo al alumno para retoma de huella, presentándose retraso  en el trámite de licencias de conducción.
• Otra de las fallas que presenta el Sistema RUNT es que en algunos casos arroja la solicitud pero no específica el tipo de trámite que se va a  realizar, situación que genera que se realice la solicitud para expedición de Licencias de Conducción y el Certificado aparezca como tramite de re categorización y no se pueda realizar ningún reclamo por no tener prueba de esto. 
• Cuando se presentan inconvenientes al culminar el proceso de reporte de las horas al sistema, la información digitada se borra teniendo que iniciar nuevamente el proceso . 
• Existe información desactualizada en el RUNT con instructores que no tienen  la tarjeta de instructor cargada al sistema y vehículos propios del centro de enseñanza . 
</t>
  </si>
  <si>
    <t xml:space="preserve">situación que puede generar traumatismos a la entidad en el control de las decisiones tomadas y la salvaguarda de la información. </t>
  </si>
  <si>
    <t>Solicitar a la Concesión RUNT, mediante memorando de requerimiento, el ajuste de la funcionalidad del RNCEA para facilitar la operación de estos actores con la plataforma.</t>
  </si>
  <si>
    <t>Subsanar los inconvenientes que están presentando los CEA´s al registrar sus certificados en la plataforma RUNT.</t>
  </si>
  <si>
    <t>A partir del 2 de enero de 2013, se ajustó la parametrización de la Funcionalidad de los CEAs, conforme a lo establecido en el Decreto 1500 de 2009. Además, se implementaron mesas de trabajo, a partir del 4 de abril de 2013, con representantes de CEAS y la Concesión RUNT S.A., con el objetivo de evaluar los inconvenientes presentados y proyectar mejoras en cuanto al control y operación de la funcionalidad de CEAS, dentro de las cuales se encuentran medidas para la depuración de intructores vinculados y que realmente pueden certificar por CEA. Adicionalmente Concesión RUNT S.A. desarrolló el sistema centralizado de huella, el cual permite la validación directa en todas las transacciones que realicen los actores con el sistema RUNT. Con este sistema, implementado el 4 de mayo de 2013, se aumentaron los controles sobre la identidad de las personas y la seguridad de la información relacionada con los trámites realizados, dentro de ellos los certificados que sean cargados al sistema por los CEAs.
Mediante comunicación 2013321031832 de Mayo 31 de 2013, la concesión presentó al Ministerio el Plan de Mejoramiento para la implementación de los registros de Segunda Fase y la Mejoras de los de la Primera.</t>
  </si>
  <si>
    <t>Deficiente seguimiento de los requisitos exigidos por la resolución 4062 de 2007 por el Ministerio ante los CDA.   Administrativo y Disciplinario                      Analizadas algunas carpetas de CDA, se evidenció la ausencia de documentos requeridos para establecer si el centro debe o no continuar con la habilitación</t>
  </si>
  <si>
    <t xml:space="preserve">No obstante ser competencia de la Superintendencia de Puertos y transporte, la supervisión de estos centros, es responsabilidad del Ministerio tener el archivo documental como soporte de la conservación de la habilitación, 
</t>
  </si>
  <si>
    <t xml:space="preserve">circunstancias que generan incertidumbre sobre el análisis realizado por el Ministerio debido al inadecuado seguimiento, manejo y custodia documental sobre la información presentada por los CDA.
</t>
  </si>
  <si>
    <t>Incluir en los expedientes de los CDA, todos los documentos que sustenten la expedición de las resoluciones, las acreditaciones  y las novedades que se presenten.</t>
  </si>
  <si>
    <t>Garantizar que todos los expedientes de los CDAs estén actualizados y con todos los soportes.</t>
  </si>
  <si>
    <t>Revisar que los expedientes de los CDA contengan todos los documentos soporte antes de ser archivados.</t>
  </si>
  <si>
    <t>Revisión</t>
  </si>
  <si>
    <t xml:space="preserve">Subdirección de Tránsito  </t>
  </si>
  <si>
    <t>Se está revisando y verificando permanentemente que los expedientes de los CDA contengan todos los documentos soporte antes de ser archivados, tanto para los casos de nuevas habilitaciones como para aquellos que tengan novedades con respecto a las condiciones iniciales.</t>
  </si>
  <si>
    <t xml:space="preserve">Inactivación CDA que no cumplen con condiciones mínimas de funcionamiento. Administrativo
El Numeral 3° del artículo 9° de la Resolución 003500 DE 2005 por la cual se establecen las condiciones mínimas que deben cumplir los Centros de Diagnóstico Automotor, señala que los CDA deben “ Mantener vigentes los registros, certificaciones y autorizaciones propias de su actividad expedidas por las autoridades competentes.” 
El Ministerio presentó la relación de 46 Centros de Diagnóstico Automotor con corte a 30 de septiembre de 2011, solicitando su inactivación  ante el RUNT, por no cumplir con el requisito de acreditación; sin embargo, de esta relación 15 centros   continuaron con la expedición de certificados de revisión técnico mecánica y de gases, 
</t>
  </si>
  <si>
    <t xml:space="preserve">por inadecuados mecanismos del sistema RUNT que permiten la transmisión de información que impidan detectar estas situaciones, </t>
  </si>
  <si>
    <t xml:space="preserve">circunstancia que deja en evidencia la falta de seguridad del mismo y que impactan las políticas de tránsito ante el riesgo de circulación de vehículos en condiciones inadecuadas. </t>
  </si>
  <si>
    <t xml:space="preserve">Exigir a la Concesión RUNT la oportuna inactivación de los CDAs que sea solicitada por el MT.  </t>
  </si>
  <si>
    <t>Garantizar la oportuna inactivación en el RUNT de los CDAs que no cumplen las condiciones exigidas para su funcionamiento.</t>
  </si>
  <si>
    <t>Elaboración de un Plan de Mejoramiento con la Concesión RUNT que incorpore un cronograma con las fechas de desarrollo e implementación de la funcionalidad del RNPNyJ a ser manejada directamente por el Ministerio de Transporte a través de la Subdirección de Tránsito, para el control de las activaciones y desactivaciones de los CDA´s que no estén cumpliendo con las condiciones de acreditación y homologación.</t>
  </si>
  <si>
    <t>Concesión RUNT S.A. desarrolló el sistema centralizado de huella, el cual permite la validación directa en todas las transacciones que realicen los actores con el sistema RUNT. Con este sistema, implementado el 4 de mayo de 2013, se aumentaron los controles sobre la identidad de las personas y la seguridad de la información relacionada con los trámites realizados, dentro de ellos los certificados que sean cargados al sistema por los CDAs.
Se han realizado mesas de trabajo con Concesión RUNT S.A., Cintel y ONAC con el fin de revisar alcance de la funcionalidad de RNPNyJ que será desplegada en los próximos meses, la cual contiene ajustes solicitados por el Ministerio de Transporte.
Mediante comunicación 2013321031832 de Mayo 31 de 2013, la concesión presentó al Ministerio el Plan de Mejoramiento para la implementación de los registros de Segunda Fase y la Mejoras de los de la Primera.</t>
  </si>
  <si>
    <t xml:space="preserve">Incumplimientos por parte de los organismos de transito en el proceso de migración de información al RUNT.  Administrativo                                            Ninguno de los organismos de tránsito ha cumplido con la obligación de realizar completamente la migración de información relativa a los RNC y RNA.  Si bien, se observan en algunos organismos de tránsito, altos porcentajes de migración (superiores al 90%) de información al RUNT para al menos uno de los dos registros requeridos “RNA y RNC”, existen algunos que tienen pendiente la migración de un volumen importante de información licencias de conducción, especialmente aquellas que corresponden a trámites antiguos; también se reportan algunos organismos de tránsito que no han realizado migración de información al RUNT (Floridablanca) y otros, que a pesar de no estar conectados al RUNT continúan realizando los trámites propios del organismos de tránsito.  
  </t>
  </si>
  <si>
    <t>Estas situaciones son consecuencia de debilidades en la exigencia del cumplimiento de la regulación expedida por el Ministerio de Transporte, así como de la vigilancia y control que sobre estos organismos debe ejercer la Superintendencia de Puertos y Transporte.</t>
  </si>
  <si>
    <t>De igual manera, los organismos de tránsito no han dado cumplimiento a lo establecido en la Circular del Ministerio de Transporte en el sentido de reportar a los cinco días siguientes a la publicación de la circular el numero de registros que tienen pendientes de migrar tanto de automotores como de Licencias de conducción y el porcentaje que dichos registros representan respecto al total que se debe migrar y las razones por las cuales no se ha culminado el proceso</t>
  </si>
  <si>
    <t>Implementar medidas para superar inconvenientes y facilitar los procesos de migración de información de los OT al sistema RUNT.</t>
  </si>
  <si>
    <t xml:space="preserve">Lograr el cierre del proceso de migración de información de los OT al RUNT, tanto del RNA como del RNC. </t>
  </si>
  <si>
    <t>Efectuar mesas de trabajo periódicas para considerar y definir acciones que faciliten el avance de los procesos de migración de información de los OT al RUNT.</t>
  </si>
  <si>
    <t>Reuniones semanales</t>
  </si>
  <si>
    <t xml:space="preserve">Dirección de Transporte y Tránsito, Supervisión Contrato -Coordinación RUNT, Grupo RUNT, Concesión RUNT, Subdirección de Tránsito, Subdirección de Transporte  </t>
  </si>
  <si>
    <t>Se instalaron mesa períodicas de Se relizó la revisión de las causales de rechazo de la migración de vehículos y licencias de conducción y se adoptaron medidas para facilitar la migración. En el año 2012 las medidas tomadas permitió migrar 4.835.760 Licencias de Conducción y  259.761   vehículos.
Desde la semana del 26 de enero del año 2012, se realizaron reuniones semanales de seguimiento al proyecto RUNT y al proceso de migración de la información histórica que deben realizar los Organismos de Tránsito para cumplir con lo estipulado en el Decreto 019/12, en las cuales se ha venido haciendo seguimiento y tomando acciones relacionadas con el desarrollo e implementación de funcionalidades que estaban pendientes, así como mejoras a las ya existentes, y a temas que ayuden a culminar el proceso de migración de la información histórica, entre las acciones se encuentran:
 Parametrización de Rangos: Se parametrizó un total de 143 rangos de placas y se procesó la información migrada para dichos rangos.
 Cargue de vehículos trasladados: Se enviaron archivos con la información de los vehículos cargados en estado trasladado los cuales estaban siendo solicitados por otros OT para que revisaran y certificaran las características para realizar un cargue masivo de dichos vehículos.
 Parametrización de Carrocerías: Se parametrizaron nuevas carrocerías según análisis de los vehículos rechazados por este criterio.
Como resultado de dichas acciones se evidencio un incremento en los vehículos migrados
En cuanto al registro nacional de conductores (RNA), El ministerio de transporte entrego para del registro histórico de licencias de conducción el cual fue procesado y como resultado se cargó un total aproximado de 4.3 millones de licencias
Por otra parte, en el mes de abril de 2012 se aprobó el Plan de Capacitación a Organismos de Tránsito y Direcciones Territoriales a nivel nacional que la Concesión RUNT debe dar anualmente en cumplimiento de sus obligaciones contractuales, el cual inició el 7 de mayo y culminó el 6 de julio del año en curso, y que fue directamente supervisado por la Coordinación del Grupo RUNT. Dentro de estas capacitaciones también se incluyó un módulo sobre el tema de migración de la información histórica al RUNT.
Cierre de migración de la información de licencias de conducción al sistema RUNT, por parte de los Organismos de Tránsito, a partir del 20 de septiembre de 2012.
Desde comienzos del año 2013 se implementó la estrategia RUNT EN MOVIMIENTO con el fin de culminar el proceso de migración de la información pendiente de los OT al sistema RUNT. En desarrollo de dicha estrategía, períodicamente se realizan reuniones con los OT y Concesión RUNT S.A., con el objetivo de revisar avances y definir nuevas acciones que apunten al objetivo propuesto.
Adicionalmente se realizaron las siguientes acciones:  1.  Mesas de trabajo con MT y OT para identifcar marcas, clases, lineas, colores no parametrizados.  2. Definicion de muevas tablas paramtricas con los nuevos codigos y publicacion en la pagina para ser utilizada por los actores. 3. Disminucion en los tiempos de atencion para el proceso migracion y cargue en la plataforma. 4. Recepcion, revision, analsiis y cargue del 100% de los registros de RNC historico entregado por MT.  5.Capacitacion a los OT sobre el proceso de generacion de la informacion y cargue en la plataforma. 6. Generacion y envio a los OT de la informacion historica cargada y rechazada en RUNT para hacer cruces con la informacion de su sistema local. 7. Generacion y envio de los SIREV disponibles de cada OT. 8. Aplicacion de las mejoras detectadas en las mesas de trabajo de RUNT en MOVIMIENTO.</t>
  </si>
  <si>
    <t xml:space="preserve">Notificar a Superintendencia de Puertos y Transporte sobre OT que o implementen la acciones definidas por OT para avanzar y cerrar proceso de migración. </t>
  </si>
  <si>
    <t xml:space="preserve"> Subdirección de Tránsito  </t>
  </si>
  <si>
    <t>Mediante  oficio remitido a la Superintendencia de puertos y transporte se le solicita la visita a tdos los organismos de transito del pais, Radicado 20124200570071.
Desde comienzos del año 2013 se implementó la estrategia RUNT EN MOVIMIENTO con el fin de culminar el proceso de migración de la información  de los OT al sistema RUNT. En desarrollo de dicha estrategía, se está culminando piloto con los OT de Bogotá y Cundinamarca, el cual será replicado a todos los Departamentos. Además, mediante comunicación se reiteró a los OT que no habían enviado información sobre estado de la migración e inconvenientes que han tendio, que es indispensable reportar la información solicitada.  
Las acciones implementadas fueron: 
Establecimiento de las mesas de trabajo entre RUNT,  Ministerio de Transporte y Organismos de Tránsito. 
Desarrollo e Implementación del sistema validador de archivos de migración.
Automatización de procesos
Generación automática de boletines de rechazo para los OT
Ajuste de parametrización de carrocerías, tipos de combustible, clase, para migración.
Visitas a Organismos de Tránsito
Capacitación a Organismos de Tránsito
Parametrización de rangos de placas por organismos 
Medidas para la solución de la problemática de duplicidad de placas, entre ellas Resolución 10378 de noviembre 1 de 2012. 
Apoyo directo a Organismos de Tránsito en la migración
Requerimiento a la Superintendencia de Puertos y Transporte para visitar  a todos los organismos de transito del País.</t>
  </si>
  <si>
    <t>AUDITORIA ESPECIAL UNIDAD COORDINADORA DE TRANSPORTE MASIVO - PRIMER SEMESTRE 2012</t>
  </si>
  <si>
    <r>
      <t xml:space="preserve">Hallazgo No. 10. Contrato 79 de 2012
</t>
    </r>
    <r>
      <rPr>
        <sz val="10.5"/>
        <rFont val="Arial"/>
        <family val="2"/>
      </rPr>
      <t>En los documentos del contrato, específicamente los relacionados con  el proceso de selección de consultores individuales, dando cumplimiento al Título V de las Normas de Selección y Contratación de Consultores de Banco Mundial, sólo se encuentran los documentos que relacionan la experiencia (curriculum) de dos de los consultores y no del tercer consultor a quien se adjudicó el contrato.</t>
    </r>
  </si>
  <si>
    <t>En el archivo del contrato no reposan todos los documentos de la etapa precontractual</t>
  </si>
  <si>
    <t>Lo anterior, no permite la evaluación de la experiencia general y específica y la comparación con los otros proponentes y tampoco permite realizar la trazabilidad del proceso restándole transparencia</t>
  </si>
  <si>
    <t xml:space="preserve">Allegar a la carpeta del consultor la documentación correspondiente a la hoja de vida, incluyendo certificaciones de experiencia general y específica </t>
  </si>
  <si>
    <t xml:space="preserve">Documentación completa como soporte del proceso </t>
  </si>
  <si>
    <t>HALLAZGO REPLANTEADO DE LA AUDITORIA ESPECIAL UNIDAD COORDINADORA DE TRANSPORTE MASIVO - PRIMER SEMESTRE 2012 - UMUS.
Se anexan a la carpeta del consultor la documentación correspondiente.</t>
  </si>
  <si>
    <r>
      <t xml:space="preserve">Suscripción del Otrosí No 1 - TRANSCARIBE-
</t>
    </r>
    <r>
      <rPr>
        <sz val="10.5"/>
        <rFont val="Arial"/>
        <family val="2"/>
      </rPr>
      <t xml:space="preserve">El contrato de obra No TC-LPI-001-2010,  fue suscrito con las Normas del Banco, sin embargo el Otrosí No. 1, no cuenta con la No Objeción y donde se observaron modificaciones a cláusulas y condiciones del contrato que afectaron el alcance,  como:
Se excluyó del objeto del contrato la demolición del puente vehicular de Basurto y la construcción de las obras viales y de la glorieta semaforizada de Basurto.
Se aprobó que el contratista tomara nuevas pólizas para garantizar el cumplimiento del contrato y del anticipo no amortizado 
Se cambió la cláusula 47.1, incluyendo el ajuste de precios
</t>
    </r>
  </si>
  <si>
    <t>Con la suscripción del Otrosí No. 1 se cambiaron las condiciones del contrato de obra que afectaron el alcance y no se encuentra justificación técnica o jurídico de estos cambios.</t>
  </si>
  <si>
    <t xml:space="preserve">La CGR advierte sobre las modificaciones que se realizaron al contrato y las implicaciones que pueden tener.
Lo anterior, en caso de presentarse una reclamación por incumplimiento del contrato genera un riesgo para hacer efectivas las garantías, por tener dos mecanismos y periodos de cobertura diferentes 
</t>
  </si>
  <si>
    <t xml:space="preserve">Solicitar al ente gestor se aclaren las modificaciones contenidas en el Otrosí No. 1 del contrato TC-LPI-001-2010, su fuente de financiación, así mismo se indiquen las razones por las cuales se excluyeron del alcance el puente vehicular de bazurto, la construcción de las obras viales y la glorieta semaforizada. Adicionalmente, se requiere que el ente gestor requiera el motivo por el cual se autorizó la constitución de nuevas pólizas, teniendo en cuenta los periodos de cobertura.   </t>
  </si>
  <si>
    <t xml:space="preserve">Evitar actos administrativos de los entes gestores que no correspondan a los contemplados en las normas de contratación del Banco Mundial  </t>
  </si>
  <si>
    <t>Comunicación</t>
  </si>
  <si>
    <t xml:space="preserve">HALLAZGO REPLANTEADO DE LA AUDITORIA ESPECIAL UNIDAD COORDINADORA DE TRANSPORTE MASIVO - PRIMER SEMESTRE 2012 - UMUS.
Se envía al ente gestor oficio radicado No. 20142100291631 del 2014/08/11 con la respectiva solicitud. </t>
  </si>
  <si>
    <r>
      <t xml:space="preserve">Incumplimiento del Contrato Tramo 5 A - TRANSCARIBE-
</t>
    </r>
    <r>
      <rPr>
        <sz val="10.5"/>
        <rFont val="Arial"/>
        <family val="2"/>
      </rPr>
      <t>Transcaribe el 23 de julio de 2012 tomó la decisión de dar por terminado el contratoTC-LPI-001-2010.
En consecuencia, no se ejecutaron todos los recursos comprometidos, de acuerdo al Acta de Liquidación, al contratista se le pagó por concepto de obra ejecutada $19.347,7 millones, quedando un saldo de $10.553,5 millones que a la fecha del cierre del Crédito no se ejecutarán, adicional al saldo que existe a favor de Transcaribe por $4.282,1 millones representado por anticipos pendientes de amortizar y descuentos por trabajos sin terminar.
 No se logró finalizar el contrato de construcción de las estaciones de parada, dejando pendiente la construcción de 2 estaciones. 
Las estaciones terminadas han estado sometidas a actos de vandalismo.</t>
    </r>
  </si>
  <si>
    <t xml:space="preserve">el contratista incurrió en  incumplimiento fundamental como consecuencia de:
Cese de las actividades del proyecto, por el abandono la obra desde el 4 de junio de 2012.
La no constitución  de la póliza única de cumplimiento y amparo del anticipo de acuerdo a lo acordado mediante Otro sí No 1, por cuanto la garantía de cumplimiento (garantía bancaria) tenía una vigencia hasta 31 de mayo de 2012 y la de Pago de Anticipo hasta 15 de diciembre de 2011(garantía bancaria).
</t>
  </si>
  <si>
    <t>El incumplimiento del contrato, genera  un impacto en todo el proyecto y se dilate aún más los beneficios esperados, colocando en riesgo los recursos invertidos. Además, persiste la incomodidad para los habitantes de esta zona por las obras inconclusas que representan peligro para tráfico peatonal y vehicular.</t>
  </si>
  <si>
    <t xml:space="preserve">Solicitar al ente gestor informar las medidas adoptadas para garantizar la terminación de las obras, así como la vigilancia y mantenimiento de la infraestructura ya construida. </t>
  </si>
  <si>
    <t>Evitar el desarrollo de contratos sin el lleno de los requisitos y lograr la puesta en marcha del sistema de transporte para evitar las incomodidades  de la comunidad</t>
  </si>
  <si>
    <r>
      <rPr>
        <b/>
        <u/>
        <sz val="10"/>
        <rFont val="Calibri"/>
        <family val="2"/>
        <scheme val="minor"/>
      </rPr>
      <t>Hallazgo No. 14.</t>
    </r>
    <r>
      <rPr>
        <sz val="10"/>
        <rFont val="Calibri"/>
        <family val="2"/>
        <scheme val="minor"/>
      </rPr>
      <t xml:space="preserve"> Actas de Recibo de Obra y Liquidación - TRANSCARIBE-
De acuerdo al Informe Estado de los Proyectos SITM a junio de 2012, se observa que algunos los contratos de obra, como el del tramo 4 (Amparo Portal), pese a que se reporta como finalizado desde diciembre de 2010, aún se encuentra en etapa de corrección de defectos. 
El hecho que transcurran hasta 2 años después de finalizado el contrato y se dilate la suscripción del acta de recibo de obra genera, incertidumbre en el cumplimiento del objeto contractual y de otra parte riesgos por el vencimiento de los tiempos de amparo de las pólizas y de mayor permanencia del personal de la interventoría.</t>
    </r>
  </si>
  <si>
    <t xml:space="preserve">La UMUS en sus informes reporta que una de las razones para que algunos contratos finalizados no se hayan liquidado es porque falta reconocer obra adicional al contratista y que será necesaria la No Objeción del Banco, sin embargo, el ente gestor manifiesta que se trata de mayores cantidades de obra y no requiere la No Objeción. </t>
  </si>
  <si>
    <t>denotando debilidades en las funciones de interventoría y supervisión del contrato</t>
  </si>
  <si>
    <t xml:space="preserve">Solicitar al Ente Gestor informar si el contrato de obra pública del tramo 4, ya fue liquidado, en caso afirmativo remitir la respectiva acta de liquidación, junto con la póliza de estabilidad de obra vigente. De lo contrario, informar las razones por las cuales no se ha procedido a la liquidación del contrato, junto con un plazo estimado para la suscripción del acta respectiva, además de demostrar que las pólizas constituidas se encuentran vigentes.  
</t>
  </si>
  <si>
    <t>Evitar el desarrollo de contratos sin el lleno de los requisitos y lograr que las interventorías adelanten sus actividades  oportunamente</t>
  </si>
  <si>
    <t>Recomendar al Ente Gestor la creación de un manual de interventoría y supervisión que contenga las funciones de la entidad contratante y el interventor en todas las etapas de los procesos contractuales. (precontractual, ejecución, terminación y liquidación)</t>
  </si>
  <si>
    <r>
      <rPr>
        <b/>
        <u/>
        <sz val="10"/>
        <rFont val="Calibri"/>
        <family val="2"/>
        <scheme val="minor"/>
      </rPr>
      <t>Hallazgo No. 15.</t>
    </r>
    <r>
      <rPr>
        <sz val="10"/>
        <rFont val="Calibri"/>
        <family val="2"/>
        <scheme val="minor"/>
      </rPr>
      <t xml:space="preserve"> Recibo de los Contratos y Liquidación - TRANSMETRO -
Los contratos de obra pública de los tramos Murillo 2 y 3, transcurridos más de 2 años de suscripción de las actas de recibo definitivo de obras aún no se ha terminado la corrección de observaciones y por ende no se ha llevado a cabo el proceso de liquidación, máxime cuando estos tramos ya se encuentran en servicio.
Lo anterior genera de una parte, incertidumbre en el cumplimiento del objeto contractual y de otra parte riesgos por el vencimiento de los tiempos de amparo de las pólizas y de mayor permanencia del personal de la interventoría.</t>
    </r>
  </si>
  <si>
    <t>los contratos de los tramos Murillo 2 y 3 presentan un porcentaje de ejecución del 100%, finalizaron su etapa de construcción y corrección de defectos el 6/03/2009 y 13/05/2010 respectivamente, y se han suscrito actas de recibo definitivo de obras el 11/11/2009 y 6/07/2010.</t>
  </si>
  <si>
    <t>denotando debilidades en las funciones de interventoría y supervisión del contrato.</t>
  </si>
  <si>
    <t xml:space="preserve">Solicitar al Ente Gestor informar si los contratos de obra pública de los tramos murillo 2 y 3, ya fueron liquidados, en caso afirmativo remitir las respectivas actas de liquidación, junto con la póliza de estabilidad de obra vigente. 
</t>
  </si>
  <si>
    <t xml:space="preserve">HALLAZGO REPLANTEADO DE LA AUDITORIA ESPECIAL UNIDAD COORDINADORA DE TRANSPORTE MASIVO - PRIMER SEMESTRE 2012 - UMUS.
Se envía al ente gestor oficio radicado No. 20142100292161 del 2014/08/11 con la respectiva solicitud. </t>
  </si>
  <si>
    <r>
      <rPr>
        <b/>
        <u/>
        <sz val="10"/>
        <rFont val="Calibri"/>
        <family val="2"/>
        <scheme val="minor"/>
      </rPr>
      <t>Hallazgo No. 16.</t>
    </r>
    <r>
      <rPr>
        <sz val="10"/>
        <rFont val="Calibri"/>
        <family val="2"/>
        <scheme val="minor"/>
      </rPr>
      <t xml:space="preserve"> Consultoría de Diseños no Utilizada.  - TRANSMETRO -
Se observa que en el 2011, se realizó una consultoría (Contrato No 12 del 31/05/12) para la elaboración de los estudios y diseños para la solución integral al impacto del sistema de transporte masivo de Barranquilla sobre la movilidad vehicular y peatonal en el entorno del estadio Romelio Martínez por $680 millones. La solución presentada en este estudio no fue acogida por el ente gestor y a junio de 2012 no se habían definido las vías a intervenirse para la construcción del Par Vial en aras de mejorar la movilidad. 
</t>
    </r>
  </si>
  <si>
    <t xml:space="preserve">Si bien esta consultoría no se pagó con recursos del Crédito, se tiene que al no generar un valor agregado, afecta las condiciones económicas del proyecto por cuanto no se haría uso del producto obtenido a partir de la inversión realizada </t>
  </si>
  <si>
    <t>se desplazaría en el tiempo la construcción de la solución de movilidad que requiere el Sistema o la ciudad.</t>
  </si>
  <si>
    <t xml:space="preserve">Solicitar al Ente Gestor aclare la utilización de los estudios y diseños producto de contrato 12 del 31/05/2012, dentro del alcance ya establecido para el proyecto, teniendo en cuenta que se adoptó como solución técnica la ejecución del par vial por la carrera 50, según se encuentra descrito en el documento Conpes 3788 de 2013, como alternativa de compensación a la utilización de un carril de tráfico mixto por el solo-bus. </t>
  </si>
  <si>
    <t>Logar la pronta ejecución de las obras</t>
  </si>
  <si>
    <r>
      <rPr>
        <b/>
        <u/>
        <sz val="10"/>
        <rFont val="Calibri"/>
        <family val="2"/>
        <scheme val="minor"/>
      </rPr>
      <t xml:space="preserve">Hallazgo No. 18. </t>
    </r>
    <r>
      <rPr>
        <sz val="10"/>
        <rFont val="Calibri"/>
        <family val="2"/>
        <scheme val="minor"/>
      </rPr>
      <t>Actas de Recibo y Liquidación – METROLÍNEA-
A junio de 2012, Metroplús no ha liquidado los contratos de obra, pese a que algunos terminaron su ejecución en 2011, llama la atención por cuanto en las actas de recibo final de contrato de obra se plasman la corrección o entrega de algunos temas que no han sido cerrados ejemplo: no han entregado resultados de ensayos practicados al pavimento, la revisión de los planos records y georeferenciación del contrato  y en algunos casos el reconocimiento de obra adicional al contratista en aras de realizar el balance económico.</t>
    </r>
  </si>
  <si>
    <t xml:space="preserve">Dilación en la corrección de defectos u observaciones a contratos que terminaron su ejecución. </t>
  </si>
  <si>
    <t>Lo anterior genera incertidumbre sobre el estado de las obras, máxime cuando esta infraestructura ya se encuentra en operación y contablemente no permite conocer el valor final del contrato.</t>
  </si>
  <si>
    <t xml:space="preserve">Solicitar al ente gestor una relación de los contratos de obra e interventoría suscritos, informando el estado actual de los mismos, específicamente si se encuentran con acta de recibo final y acta de liquidación, allegando copia de las mismas. 
En caso contrario, informar las razones por las cuales no ha sido posible la liquidación, así como el plazo estimado para la misma.  </t>
  </si>
  <si>
    <t>HALLAZGO REPLANTEADO DE LA AUDITORIA ESPECIAL UNIDAD COORDINADORA DE TRANSPORTE MASIVO - PRIMER SEMESTRE 2012 - UMUS.
Se envía al ente gestor Oficio radicado No. 20142100292271 del 2014/0811 y se dió alcance ajustando la solicitud mediante readicado No. 20142100312271 del 2014/08/26</t>
  </si>
  <si>
    <t>AUDITORIA SECTORIAL SEGURIDAD VIAL</t>
  </si>
  <si>
    <t>1-Disciplinario. Uso del estudio de Consultoría
El aplicativo SIGSEVIAL, parte de los productos del contrato de 2009 con la U. Javeriana, no ha cumplido con el objetivo de ser parte de la implementación del Observatorio de Movilidad y Seguridad Vial</t>
  </si>
  <si>
    <t>Deficiente gestión del Ministerio tanto en el desarrollo de la consultoría como en la implementación de los productos obtenidos a tal punto que no se vislumbra el use correspondiente del  prototipo recibido, desatendiendo presuntamente los artículos 
4 y 26 de la Ley 80 de 1993 y el artículo 3° de la Ley 610 de 2000.</t>
  </si>
  <si>
    <t xml:space="preserve">Dentro del proceso adelantado por el MT, para la estructuración e implementación del ONSV, y específicamente en los convenios firmados y los que se van a firmar, se continuará con la incorporación de los aspectos contemplados en el prototipo SIGSEVIAL, lo que se reflejará en el documento metodológico del ONSV, </t>
  </si>
  <si>
    <t>Documento metodológico y             Anexo técnico general de aplicación para todos los convenios</t>
  </si>
  <si>
    <t>Documento y Anexo Técnico</t>
  </si>
  <si>
    <t>Ministerio de Transporte</t>
  </si>
  <si>
    <t>Se realizó contrucción y validación del documento metodológico y técnico del observatorio de seguridad que contempla, las lineas generales y especificas de trabajo, asi como las lineas de investigación y los productos esperados del mismo.</t>
  </si>
  <si>
    <t xml:space="preserve">2- Disciplinario. Implementación del Plan Nacional de Seguridad Vial- Convenio 175 de 2011
El MT y FONADE suscribieron un convenio administrativo, el cuál presuntamente incumple lo expuesto en el literal c) del numeral 4) del Articulo Segundo de la Ley 1150 de 2007 "Contratos interadministrativos, siempre que las obligaciones derivadas del mismo tengan relación directa con el objeto de la entidad ejecutora señalado en la Ley o en sus reglamentos". </t>
  </si>
  <si>
    <t>El Ministerio  presuntamente realizo un convenio para comprometer los recursos del presupuesto del 2011, por cuanto para la fecha en que se suscribió el convenio estaba a 4 días de expirar la vigencia de los mismos, con  lo cual se desdibuja el  objeto de  los convenios  interadministrativos que consiste en Ya cooperación para alcanzar los fines del estado.</t>
  </si>
  <si>
    <t>Continuar con la ejecución del convenio con el fortalecimiento del componente técnico por parte del MT, en el marco de las líneas estratégicas a desarrollar en materia de seguridad vial.</t>
  </si>
  <si>
    <t>Prórroga del Convenio con cronograma con líneas de acción y asignaciones presupuestales, así como el seguimiento a la gestión.</t>
  </si>
  <si>
    <t>Prórroga del convenio</t>
  </si>
  <si>
    <t>Se suscribió la prórroga del convenio hasta el mes de agosto del presente año. Se solicitó la asignación de un gerente para el proyecto. Se solicitó la realización de comités de seguimiento mensuales.</t>
  </si>
  <si>
    <t xml:space="preserve">3- Administrativo. Implementación del Observatorio Nacional de Seguridad Vial.
El plazo inicial del convenio MT-FONADE se venció el 31 de diciembre de 2012, sin que se haya dado Ya implementación del Observatorio Nacional de Seguridad Vial, situación que afecta Ya puesta en marcha del Plan Nacional de Seguridad Vial </t>
  </si>
  <si>
    <t>Deficiente gestión del Ministerio para cumplir un objetivo que se pretendía desde el 2004</t>
  </si>
  <si>
    <t xml:space="preserve">Continuar con la Implementación del Observatorio de Seguridad Vial teniendo en cuenta las siguientes líneas de trabajo: 
a. Continuar con la gestión para desarrollar los anexos técnicos y suscribir convenios con las demás entidades dueñas de la información.                                               b. Continuar con las mesas de consenso de cifras con las entidades que proveen información.                                               c. Definir el tablero de indicadores                          d. Definir las líneas de investigación          e. Continuar con el desarrollo tecnológico realizado por la oficina de Planeación para el sistema de información del MT </t>
  </si>
  <si>
    <t>Convenios suscritos
Anexos técnicos aprobados</t>
  </si>
  <si>
    <t>Convenios</t>
  </si>
  <si>
    <t>Se realizó identificación, solicitud de convenios interadministartivo y se ha solicitado mesas de trabajo para la concertación de los aspectos técnicos de los convenios interadministrativos con las fuentes primarias del observatorio.Se ha logrado suscribir información con el ICBF. Se suscribió convenios (5) y se aprobó 
anexos técnicos .</t>
  </si>
  <si>
    <t>Consenso de cifras</t>
  </si>
  <si>
    <t>Acta de reunión de  mesas de consenso</t>
  </si>
  <si>
    <t>Se realizó consenso de cifras a través de 2 mesas  (2 Actas) técnicas  del observatorio Nacional de Seguridad vial.</t>
  </si>
  <si>
    <t>Tablero de Indicadores</t>
  </si>
  <si>
    <t>Se construyó el tablero de indicadores con las fichas técnicas que contrmpla la información entrada y salida de los mismos, estos indicadores están bajo la línea de los indicadores del plan nacional de seguridad vial y se encuentran en proceso de homologación con las fuentes primarias.</t>
  </si>
  <si>
    <t>Líneas de Investigación</t>
  </si>
  <si>
    <t>La líneas de investigación se encuentran descritas y  detalladas en el documento técnico del observatorio de seguridad vial.</t>
  </si>
  <si>
    <t>Anexo técnico definición con el tipo de información de entrada y salida</t>
  </si>
  <si>
    <t>4- Administrativo. Operadores de SITM, SETP, SITP. Convenio 175 de 2011.
El convenio MT-FONADE contempla: "realizar estudios  sobre  accidentalidad (puntos  negros), actores vulnerables y condiciones de trabajo de los operadores de transporte masivo (sistemas integrados de transporte masivo SITM, sistemas integrados de transporte público SITP y sistemas estratégicos de transporte público SETP" sin embargo 8 de las 10 ciudades escogidas no permiten el estudio y hay esfuerzos llevados por UMUS que no están articulados</t>
  </si>
  <si>
    <t>No existe articulación entre las diferentes áreas del Ministerio que desarrollan proyectos con estos sistemas de transporte (SETP-SITM-SITP)</t>
  </si>
  <si>
    <t>Articular los objetivos de la Unidad UMUS con la de Seguridad vial de tal manera que sean complementarias las acciones desarrolladas por cada una.</t>
  </si>
  <si>
    <t>Articulación de temáticas y productos</t>
  </si>
  <si>
    <t>Actas de comité que reflejarán la metodología de articulación.</t>
  </si>
  <si>
    <t>Se realizarón las respectivas reuniones y sus actas.</t>
  </si>
  <si>
    <t>8- Administrativo. Estrategia de Integración en proyectos de tecnologías de información y comunicación TI.
Los contratos desarrollados a través del convenio de FONADE y COLCIENCIAS se definen estrategias y nuevos diseños e implementaciones de bases  de  datos,  plataformas  tecnológicas,  portales,  sistemas  inteligentes y sistemas de información sin que se encuentren articulados entre si, ni con otros proyectos en curso o infraestructura tecnológica existente en el Ministerio de Transporte</t>
  </si>
  <si>
    <t>No existe articulación entre las diferentes áreas del Ministerio que desarrollan proyectos o estrategias de implementaciones tecnológicas</t>
  </si>
  <si>
    <t>Participar activamente en el plan estratégico de tecnologías de la información y las comunicaciones que lidera el área de informática</t>
  </si>
  <si>
    <t xml:space="preserve">Planeación estratégica de tecnologías de la información, en donde se establecen las líneas de fortalecimiento y mejoramiento continuo en elementos propios de seguridad de la información, plataformas e infraestructuras operacionales como modelo prospectivo. </t>
  </si>
  <si>
    <t>Actas de Comité</t>
  </si>
  <si>
    <t xml:space="preserve">Se realizarón dos reuniones </t>
  </si>
  <si>
    <t>9- Administrativo. Oficina de Sistemas y Políticas de Tecnologías de la Información.
La  pertinencia  del  grupo  de  informática  en  el  Ministerio  de Transporte con los proyectos de tecnología de Ya información relacionados con Ya seguridad vial se reduce netamente al cumplimiento del protocolo para adelantar los procesos de contratación, sin que se observe su participación en la etapa precontractual, de determinación de necesidades, de análisis de riesgos y de estructuración técnica.
No hay transferencia de conocimiento de los profesionales que participan en el diseño y ejecución de los proyectos de tecnologías.</t>
  </si>
  <si>
    <t>El Ministerio de Transporte no ha establecido políticas, procedimientos y guías de manera formal dentro del Sistema de Gestión de Calidad, tendientes a estructurar los procesos de planeación que tienen lugar en las  diversas  dependencias  y  áreas  de  Ya   Entidad   para  el  desarrollo  e implementación de proyectos que involucren Tecnologías de la Información y las Comunicaciones — TIC's y sin que  se vincule efectivamente al personal de informática de Ya Entidad para que participe activamente en el proceso</t>
  </si>
  <si>
    <t>a. Realizar un proceso de socialización sobre los procedimientos y guías existentes dentro del sistema de gestión de calidad que todas las dependencias del Ministerio deberán tener encuentra  en el desarrollo e implementación de los proyectos involucrados en las tecnologías de la información y las comunicaciones - TIC´s de seguridad vial.
b.Revisar los procedimientos relacionados con las Tecnologías de la Información y las Comunicaciones, y realizar los ajustes que se requieran para lograr que en el desarrollo e implementación de proyectos de esta índole se involucre el recurso humano y tecnológico disponible en el Ministerio.
c.Formalizar a través de los mecanismos que sean requeridos, la política y los procedimientos para la implementación de los sistemas de información al interior del Ministerio.</t>
  </si>
  <si>
    <t xml:space="preserve">a. Articulación en los procesos tecnológicos.
</t>
  </si>
  <si>
    <t>Socializaciones por parte del área de informática sobre el procedimiento y guías existentes</t>
  </si>
  <si>
    <t>Se emitió Directriz de obligatorio cumplimiento - Sistemas de Información con el memo 20133070197143 del 25/10/2013 y comunicaciones de acuerdo a cada requerimiento de las dependencias o proyectos.</t>
  </si>
  <si>
    <t>b.Procedimientos del Sistema de Gestión de Calidad correspondientes a Gestión Tecnológica e Informática revisados y actualizados</t>
  </si>
  <si>
    <t>Procedimientos actualizados</t>
  </si>
  <si>
    <t>Sistema de Gestión de Calidad - Aplicativo Daruma - Proceso Gestión Tecnológica.</t>
  </si>
  <si>
    <t>Procedimientos oficializados y socializados</t>
  </si>
  <si>
    <t>c. Divulgación y formalización de la política y los procedimientos en materia de Gestión Tecnológica e Informática</t>
  </si>
  <si>
    <t>Actas de reuniones</t>
  </si>
  <si>
    <t>Acta de reunión del 07/10/2013 - Política  de Información. Sistema de Gestión de Calidad - Aplicativo Daruma - Proceso Gestión Tecnológica, correo electrónico del 28/10/2013 de asunto: Política de control de acceso de las tecnologías de la información.</t>
  </si>
  <si>
    <t xml:space="preserve">10- Disciplinario. Proyecto Sistema Integrado de Información Sector Transporte- SIIT
Desde 2010 a la fecha, el Sistema Integrado de Información de Sector Transporte — SIIT no ha cumplido con el propósito con el cual fue adquirido, y definido en el documento de estudios previos como " .. la herramienta básica para la toma de decisiones y generación  de políticas  sobre  el transporte  en  Colombia.  Este desarrollo en el Ministerio involucra todas las entidades del sector, los modos de transporte". </t>
  </si>
  <si>
    <t>Deficiencias  en  la  estructuración  del  esquema  operacional, administrativo y estratégico del proyecto por parte del Ministerio de Transporte, conllevando a que no se haya hecho uso eficiente de los recursos adquiridos e incluso  no  puedan  ser  utilizados actualmente.</t>
  </si>
  <si>
    <t>Continuar con el proceso de integración de la información disponible de las fuentes de información del sector al Sistema Integrado de Información del Sector Transporte – SIIT.</t>
  </si>
  <si>
    <t>a) Mesas de trabajo con las entidades/dependencias que suministran información al sistema.</t>
  </si>
  <si>
    <t>Según información suministrada por la oficina de Planeación, esta se encuentra  realizando el análisis económico, con el apoyo de la Oficina de Informática, de la herramienta de inteligencia de negocios COGNOS para determinar el procedimiento para la implementación del plan de mejoramiento aquí establecido.</t>
  </si>
  <si>
    <t>b) Realizar los ajustes o actualizaciones al sistema para la consolidación de la información en la bodega de datos y su visualización a través de la herramienta de inteligencia de negocios COGNOS.</t>
  </si>
  <si>
    <t>Sistema consolidado</t>
  </si>
  <si>
    <t xml:space="preserve">c) Brindar a los usuarios finales, el acceso a la información del sistema que haya sido previamente verificada y avalada por la fuente primaria de información.
</t>
  </si>
  <si>
    <t>Accesos de usuarios habilitados</t>
  </si>
  <si>
    <t xml:space="preserve">11- Administrativo. Obligación de Registrar Información de comparendos en RUNT y SIMIT.
La Federación Colombiana de Municipios realiza un cobro pecuniario del  10% del valor de las infracciones de tránsito efectivamente cobradas para sostenimiento del SIMIT; por su parte El RUNT, cobra al usuario derechos de registro para financiar su funcionamiento. Dado que el modulo RNITT (Registro Nacional de Infracciones de Tránsito y Transporte) del RUNT se encuentra en etapa de preproducción, aún no se ha definido cual será el modelo de financiación. </t>
  </si>
  <si>
    <t>La existencia de SIMIT y RNITT para un mismo registro</t>
  </si>
  <si>
    <t xml:space="preserve">Definir  la forma de operación del registro de infracciones de tránsito en  RUNT de tal manera que no se duplique la digitación de información  con el SIMIT. </t>
  </si>
  <si>
    <t>Elaborar el documento que defina el procedimiento para el registro de información en el RNIT del RUNT de tal manera que no se genere una doble digitación de información con el SIMIT.</t>
  </si>
  <si>
    <t>Se estructuró mapa funcional de operación del RNIT articuladamente con el SIMIT sin generar doble digitación. Se encuentra pendiente su validación con RUNT y SIMIT para estructurar el documento con el procedimiento.</t>
  </si>
  <si>
    <t xml:space="preserve">Implementar el Registro Nacional de Infracciones a través del RUNT conforme los determina las Leyes 769 de 2002 y 1005 de 2006 y el Decreto 019 de 2012, </t>
  </si>
  <si>
    <t>Realizar las pruebas y poner en operación del Registro de Infracciones de Tránsito dentro del RUNT.</t>
  </si>
  <si>
    <t xml:space="preserve">
Implementar el Registro en el RUNT.</t>
  </si>
  <si>
    <t>Se implementó el Registro  por cargue de archivos del IPAD 2011 y se ecuentra en desarrollo las funcionalidades para el nuevo IPAD establecido en la Resolución 11268 de 2012.</t>
  </si>
  <si>
    <t>12- Administrativo. Transferencia de Conocimiento
En el Ministerio de Transporte no se ha efectuado Ya transferencia de conocimiento de los profesionales que participan en el diseño y ejecución de los proyectos</t>
  </si>
  <si>
    <t>La participación en el diseño y ejecución de proyectos se ha suscitado principalmente en cabeza del personal vinculado por prestación  de servicios que  el de planta.
Carencia de políticas institucionales que regulen la materia, por deficiencia en los controles establecidos y por carencia de registros del personal que ha recibido capacitación y la conformación de una base de conocimiento en los proyectos</t>
  </si>
  <si>
    <t xml:space="preserve">Incluir dentro de los productos del contrato por prestación de servicios, informes detallados de gestión y resultados así como de trazabilidad de cada uno de los procesos desarrollados dentro de las actividades contratadas. </t>
  </si>
  <si>
    <t>Informes completos de gestión</t>
  </si>
  <si>
    <t>Informes completos de gestión.</t>
  </si>
  <si>
    <t>En cada contrato y estudios previos se ha incluido la siguiente función: Entregar al finalizar el contrato un informe detallado de las labores desarrolladas, anexando copia en magnético de los documentos, informes, comunicaciones, correos electrónicos emitidos, así como un listado de los contactos realizados que contenga: nombre, entidad, cargo, teléfono de contacto, dirección, entre otros. En caso de ser requerido por el supervisor del contrato se deberá hacer entrega de la documentación en medio físico.</t>
  </si>
  <si>
    <t xml:space="preserve">Vincular dentro del desarrollo de las temáticas personal de planta </t>
  </si>
  <si>
    <t>Personal de planta dentro de los procesos</t>
  </si>
  <si>
    <t>Personal</t>
  </si>
  <si>
    <t>La Dra Yazmin se encuentra vinculada en la planta y se encuentra coordinando todas las actividades a Seguridad Vial.</t>
  </si>
  <si>
    <t>13- Administrativo. seguimiento al control de rangos y especies venales. 
La gestión que pueda realizarse con la asignación de especies venales ha generado información reportada de manera tardía que no permite tener una perspectiva real de la accidentalidad a nivel Nacional en un momento determinado.</t>
  </si>
  <si>
    <t>Deficiencia  en  el  diseño  del  control  y  el seguimiento realizado por el MT a la asignación de especies venales y reporte de información,  generando que el propósito con el cual fue concebido no se cumpla.</t>
  </si>
  <si>
    <t>Implementación del Registro Nacional de Accidentes de Tránsito en el RUNT</t>
  </si>
  <si>
    <t>Validaciones y asignaciones de rangos automáticas por el sistema.</t>
  </si>
  <si>
    <t>Sistema Implementado</t>
  </si>
  <si>
    <t>Se implementó el Registro  por cargue de archivos del IPAD 2011 y se encuentra en desarrollo las funcionalidades para el nuevo IPAD establecido en la Resolución 11268 de 2012.</t>
  </si>
  <si>
    <t>14- Administrativo. Proyectos Misionales y Dependencias Misionales
El Ministerio de Transporte ha efectuado proyectos del orden misional sin Ya participación de las áreas o dependencias a las cuales prestará beneficio o que se encuentran íntegramente relacionadas con su ejecución</t>
  </si>
  <si>
    <t>Deficiencias en los procesos de planeación de los proyectos, la estructuración de los mismos y los métodos de seguimiento en la implementación y Ya carencia de participación y acompañamiento por parte de las áreas competentes</t>
  </si>
  <si>
    <t>Reforzar el procedimiento de participación de las áreas intervinientes dentro de los procesos a desarrollar</t>
  </si>
  <si>
    <t>Articulación de áreas</t>
  </si>
  <si>
    <t>Se realizan reuniones de seguimiento todos los martes con el fin de articular las tematicas de las áreas.</t>
  </si>
  <si>
    <t>15- Administrativo. Principio de colaboración y coordinación entre Entidades del sector público.
En materia de prevención y seguridad vial la labor de coordinación ha  sido  mínima  por  parte  del  Ministerio  de Transporte</t>
  </si>
  <si>
    <t>Deficiencias en la coordinación o integración entre entidades como el Ministerio de Transporte y sus entidades adscritas, la Dirección de Tránsito y Transporte de la Policía Nacional, el Instituto de Medicina Legal, los Organismos de Tránsito, el Departamento Administrativo Nacional de Estadística, el Ministerio de Salud y el Ministerio de Educación, entre otras</t>
  </si>
  <si>
    <t xml:space="preserve">Realizar reuniones para construir mecanismos de coordinación entre todas las entidades
</t>
  </si>
  <si>
    <t>Mecanismos de coordinación</t>
  </si>
  <si>
    <t>Actas de reunión</t>
  </si>
  <si>
    <t>Se realizaron dos reuniones de coordinación con las diferentes entidades que desarrollan labores de seguridad vial. De igual forma, el Ministero viene impulsando de la mano con el Legislativo la creación de la Agencia Nacional de Seguridad Vial.</t>
  </si>
  <si>
    <t>44- Fiscal y disciplinario. Adquisición de cartillas
Realizó la contratación de cartillas fuera de su objeto, que es la implementación y mantenimiento del sistema de multas e infracciones de tránsito.</t>
  </si>
  <si>
    <t>A la Federación Colombiana de Municipios se le autorizó para implementar y mantener actualizado a nivel Nacional un Sistema Integrado de Información sobre las Multas y Sanciones por Infracciones de Tránsito (SIMIT), por lo cual percibiría el 10% por la administración del sistema, dicha contratación se encuentra por fuera de su objeto</t>
  </si>
  <si>
    <t>Involucrar a las autoridades nacionales de tránsito y a los demás actores de la seguridad vial en Colombia, en una campaña orientada a generar cultura de respeto a las normas de tránsito, utilizando el instrumento pedagógico "Las señales de tránsito amigas que protegen mi vida".</t>
  </si>
  <si>
    <t>Oficio de invitación a mesas de trabajo</t>
  </si>
  <si>
    <t>Oficio de invitación</t>
  </si>
  <si>
    <t>SIMIT</t>
  </si>
  <si>
    <t>Acción de mejora: Oficio de invitación a mesas de trabajo.</t>
  </si>
  <si>
    <t>Llevar a cabo la mesa técnica de la iniciativa de campaña en seguridad vial con las autoridades y actores involucrados.</t>
  </si>
  <si>
    <t>Acta de reunión.</t>
  </si>
  <si>
    <t>Se llevó a cabo la reunión el día 12 de diciembre con la asistencia de representantes por parte del Ministerio de Transporte, el Ministerio de Educación, el Fondo de Prevención Vial y la DITRA.</t>
  </si>
  <si>
    <t>45- Fiscal y disciplinario. Simulador de accidentes de tránsito
Realizó la contratación de un Sistema Simulador Universal de Accidentes de Tránsito.</t>
  </si>
  <si>
    <t>A la Federación Colombiana de Municipios se le autorizó para implementar y mantener actualizado a nivel Nacional un Sistema Integrado de Información sobre las Multas y Sanciones por Infracciones de Tránsito (SIMIT), por lo cual percibiría el 10% por la administración del sistema, la contratación del sistema simulador se encuentra por fuera de su objeto.</t>
  </si>
  <si>
    <t>Poner a disposición de las autoridades de tránsito nacionales el diagnóstico sobre el cumplimiento del parágrafo del artículo 137 del Código Nacional de Tránsito, en lo relacionado con la materialización y garantía del derecho de defensa, a través de la utilización de herramientas técnica de comunicación y representación de los hechos sucedidos en el tránsito.</t>
  </si>
  <si>
    <t>Formulación de una encuesta para ser aplicada en el Tercer Congreso de Autoridades de Tránsito, Transporte y Movilidad.</t>
  </si>
  <si>
    <t xml:space="preserve">Formato de encuesta </t>
  </si>
  <si>
    <t>Se realizó encuesta en el marco del tercer congreso nacional de autoridades de tránsito, transporte y movilidad realizado en el mes de marzo de 2013.</t>
  </si>
  <si>
    <t>Elaboración de un documento de diagnóstico situacional de la aplicación del proceso contravenciones, respecto a la garantía procesal del parágrafo del artículo 137 del Código Nacional de Tránsito Terrestre.</t>
  </si>
  <si>
    <t>Documento de diagnóstico</t>
  </si>
  <si>
    <t>Se realizó documento de diagnóstico situacional</t>
  </si>
  <si>
    <t xml:space="preserve">Presentar a las autoridades nacionales de tránsito, el diagnóstico situacional de la aplicación del proceso contravenciones, respecto a la garantía procesal del parágrafo del artículo 137 del Código Nacional de Tránsito Terrestre. </t>
  </si>
  <si>
    <t>Se realizó reunión de socialización  en las oficinas del Ministerio de Transporte con la Directora de Tránsito Dra. Ayda Lucy Ospina.</t>
  </si>
  <si>
    <t>46- Disciplinario. Incumplimiento de Funciones
No hay una gestión adecuada en materia de inspección y vigilancia sobre los mas de 8000 vigilados.</t>
  </si>
  <si>
    <t xml:space="preserve">Del 70% de las investigaciones de los informes recibidos por la Superintendencia de Puertos y Transporte no se ha hecho ninguna actuación, su gestión en materia sancionatoria ha sido deficiente, se presenta una cobertura mínima respecto de los vigilados a su cargo. </t>
  </si>
  <si>
    <t>Adelantar con celeridad las investigaciones e imposición de sanciones ante los indicios de ocurrencia de violaciones a las normas sobre tránsito y transporte por parte de personas o empresas</t>
  </si>
  <si>
    <t xml:space="preserve">Proyección de 9800 actos administrativos de apertura, fallo, recurso de reposición  caducidad, favorabilidad  o archivo, autos de prueba,  Informes Únicos de Infracciones al Transporte </t>
  </si>
  <si>
    <t>Porcentaje de cumplimiento (actos administrativos de apertura de investigación de IUIT realizados frente a los programados)</t>
  </si>
  <si>
    <t>Superintendencia de Puertos y Transporte</t>
  </si>
  <si>
    <t>En el tercer trimestre se realizaron 954 actos administrativos de apertura, en el cuarto trimestre se tramitaron 3547 actos administrativos de apertura en el grupo de IUIT. En total, para el 2013 se tramitaron 10600 aperturas.</t>
  </si>
  <si>
    <t xml:space="preserve">Implementar el programa Como conduzco. Contacto ciudadano. Res 7034 del 17 de octubre de 2012 Res 9304 del 24 de diciembre de 2012. Circular externa 0003 del 1 de febrero de 2013. </t>
  </si>
  <si>
    <t>Recibir y tramitar ante las autoridades competentes el 100% de las  llamadas sobre irregularidades presentadas por las empresas de servicio público que funcionan en las vías nacionales</t>
  </si>
  <si>
    <t>Llamadas tramitadas ante las autoridades de tránsito</t>
  </si>
  <si>
    <t>En el Centro de llamadas Como Conduzco, en el tercer trimestre del año, se contestaron un promedio de 139,932 llamadas de 150,328 llamadas entrantes. en el cuarto trimestre del año, se recibieron un promedio de 1221 llamadas diarias de las cuales se contestaron 1106 llamadas diarias
En total 431.171 llamadas durante lo transcurrido del año,  de las cuales 394,802 fueron tramitadas.
Correo electrónico del 15-07-2014.</t>
  </si>
  <si>
    <t xml:space="preserve">Programar y ejecutar Operativos en vías y terminales de transporte. </t>
  </si>
  <si>
    <t>Realizar dos operativos a la prestación del servicio público de transporte y/o a los organismos de apoyo al transito y transporte</t>
  </si>
  <si>
    <t>Porcentaje de cumplimiento (operativos programados frente a operativos realizados)</t>
  </si>
  <si>
    <t>Para  el segundo semestre de 2013 se han ejecutado 40 operativos a terminales, 17 a rutas de pasajeros intermunicipal;  10 a carga donde se evaluaron 27 empresas; y 37  a servicio especial donde se evaluaron 120  empresas. En la vigencia se realizaron 313 operativos en total.</t>
  </si>
  <si>
    <t>Realizar visitas de inspección a Centros de Diagnostico Automotor, Centros de Enseñanza Automovilística, Centros de Reconocimiento de Conductores</t>
  </si>
  <si>
    <t>Realizar 217 visitas de inspección a diferentes tipos de vigilados, incluyendo Centros de Diagnostico Automotor, Centros de Enseñanza Automovilística y Centros de Reconocimiento de Conductores.</t>
  </si>
  <si>
    <t>Porcentaje de cumplimiento (visitas programadas frente a visitas realizadas)</t>
  </si>
  <si>
    <t>En el segundo semestre de 2013 se realizaron 348  visitas: 220 a CRC; 48 a CDA, 49 a Transporte especial; 12 a pasajeros y 19 a carga. En la vigencia 2013 se realizaron 507 visitas.</t>
  </si>
  <si>
    <t>Realizar aperturas de investigación por el  no cumplimiento del mantenimiento preventivo y correctivo derivadas de peticiones, quejas y visitas de inspección</t>
  </si>
  <si>
    <t xml:space="preserve">Actos administrativos de aperturas de investigación administrativa originadas en petición, quejas y visitas de inspección </t>
  </si>
  <si>
    <t>Porcentaje de cumplimiento (aperturas programadas frente a aperturas realizadas)</t>
  </si>
  <si>
    <t>Durante el segundo semestre de 2013 se realizaron 260 aperturas. En la vigencia 2013 se realizaron 356 aperturas de investigaciones.</t>
  </si>
  <si>
    <t>47- Administrativo y Disciplinario. Obligación enseñanza vial
No existe propuesta concreta sobre los contenidos a reglamentar, ni mediante que estrategias se esta realizando.</t>
  </si>
  <si>
    <t>La Ley 1503 de 2011 establece como obligatoria la enseñanza en educación vial, fijando la responsabilidad de reglamentar la materia</t>
  </si>
  <si>
    <t>Construcción de un referente de educación  acerca de las competencias a desarrollar en el tema de enseñanza de Educación Vial y su articulación con los estándares básicos de competencias así contribuir a la implementación de los pilares del programa de seguridad vial consagrados en el Plan Nacional  de Desarrollo y Plan nacional de Seguridad Vial 2011 - 2016 .</t>
  </si>
  <si>
    <t>1. Desarrollo de un referente para articular al desarrollo de las  competencias básicas  el tema de educación vial.  
2. Construcción  de un cronograma que contenga  fechas de ejecución, recursos a utilizar, fuentes de financiación, funcionarios responsables e indicadores de cumplimiento para la construcción del referente de educación vial que se articulen al desarrollo de las competencias básicas.</t>
  </si>
  <si>
    <t xml:space="preserve">Contratación de un profesional encargado de apoyar la construcción, validación, ajuste del referente de educación vial. </t>
  </si>
  <si>
    <t>Ministerio de Educación</t>
  </si>
  <si>
    <t>Se suscribieron los contratos  No.  179 del 2013 y 1159 del 2013 con Diego Hernán García Illera.</t>
  </si>
  <si>
    <t xml:space="preserve">Construcción de un referente que incluya los temas que están dispuestos en la ley 1503. </t>
  </si>
  <si>
    <t>Actividad desarrollada en la ejecución del Contrato 933 del 2013 suscrito con la Fundación Internacional de Pedagogia Conceptual  Alberto Merani. Este contrato finalizó 20 /12/13.
El documento producto del contrato, es el referente que se encuentra a cargo de la Subdirección de Referentes del MEN.</t>
  </si>
  <si>
    <t xml:space="preserve">Validación en 5 entes territoriales del referente construido.    </t>
  </si>
  <si>
    <t>Se realizó la validación en  5 entes territoriales Magdalena, Meta; Quindío, Cali y Pasto) Esta actividad se desarrolló entre el 28 de marzo y el 2 de mayo de 2014.</t>
  </si>
  <si>
    <t xml:space="preserve">Inclusión del referente de educación vial en los referentes de calidad.     </t>
  </si>
  <si>
    <t>Se realizó la inscripción del referente en el sistema interno de la Subdirección de Referentes del MEN para orientaciones pedagógicas.
El referente de Orientaciones  de Educación Vial se puede identificar con el Numero 27, del mismo modo se evidencia en medio físico la cartilla de orientación del referente.</t>
  </si>
  <si>
    <t xml:space="preserve">Divulgación paulatina en cada uno de los entes certificados del referente en Educación vial. </t>
  </si>
  <si>
    <t xml:space="preserve">Para culminar con la divulgación del referente,  se realizaron las siguientes actividades: 
1. Presentación del referente en la reunión de Secretarios de Educación del 11/07/2014. 
2. Taller de Capacitación a los Coordinadores el  15/07/2014.
3. Lanzamiento formal del referente en la Semana de la Calidad y comunicado de prensa del 16/07/2014 realizado por la Ministra de Educación.   </t>
  </si>
  <si>
    <t>Envío a la contraloría del cronograma detallado del proceso.</t>
  </si>
  <si>
    <t>48- Administrativo. Fuentes de Financiación
La Ley 1503 estableció las fuentes de recursos disponibles para acatar sus disposiciones, y en el proyecto de Decreto Reglamentario ninguno de sus artículos contempla el tema financiero.</t>
  </si>
  <si>
    <t>Falta de cumplimiento del articulo 24 conlleva una incertidumbre sobre el cumplimiento de lo dispuesto en la Ley 1503, lo que conlleva falta de cumplimiento del Plan Nacional de Seguridad Vial</t>
  </si>
  <si>
    <t xml:space="preserve">Construir con los Ministerios de Transporte, de la Protección Social y las entidades pertinentes el artículo reglamentario relacionado con los recursos financieros que garanticen el cumplimiento de las actividades necesarias en materia de educación vial. </t>
  </si>
  <si>
    <t xml:space="preserve">1.Reuniones de Construcción del artículo o artículos  que referencien los recursos destinados al tema de educación vial.                                         2. Validación y aprobación  del artículo o los  artículos  por parte de los Departamentos Jurídicos de los Ministerios de Educación, Transporte y de la Protección Social.  </t>
  </si>
  <si>
    <t>Proyecto Administrativo</t>
  </si>
  <si>
    <t>Las actividades programadas para el 2014, tienen presupuesto asignado.</t>
  </si>
  <si>
    <t>49- Administrativo. Protocolos de seguridad para la fabricación e importación de vehículos automotores
No se encuentra normatividad ni protocolos de seguridad vial para la fabricación e importación de vehículos automotores</t>
  </si>
  <si>
    <t xml:space="preserve">Los vehículos deben contar con especificaciones técnicas sin embargo no se ha expedido normatividad ni reglamentos técnicos que regulen la materia </t>
  </si>
  <si>
    <t>Adelantar las gestiones para ingresar como miembro observador al Foro Internacional para la Armonización de Regulaciones para Vehículos. (WP29)</t>
  </si>
  <si>
    <t>1- Convertirse miembro observador del Foro Internacional para la Armonización de Regulaciones para Vehículos (WP29). 
2. Participar como observador en al menos una de las reuniones que se realicen durante el 2013.</t>
  </si>
  <si>
    <t>Documento Informe</t>
  </si>
  <si>
    <t>Ministerio de Comercio, Industria y Turismo</t>
  </si>
  <si>
    <t>El Ministerio de Comercio, Industria y Turismo, asistió a la segunda reunión del 2014 del WP29 llevada a cabo entre el 23 y 27 de junio en Ginebra, Suiza.  En la reunión se validó que no hay avances sustanciales sobre la flexibilización del Acuerdo del 58 para que economías emergentes ingresen al acuerdo.  De igual manera se validó que avanza el reglamento mundial para homologar todo el vehículo - IWVTA, pero aún no está listo.  Por lo tanto hay que seguir participando como observadores y utilizar las normas del WP29 como textos guías para elaborar las colombianas.  Asimismo, el Ministerio de Comercio, Industria y Turismo presentó sus sugerencias al Ministerio de Transporte respecto de dos nuevos reglamentos técnicos claves para la seguridad vial: RT Nº94 y RT Nº95 del WP29 que hacen referencia a pruebas de colisión frontal y lateral.  Se ha solicitado que se valide esto con la Ministra para avanzar.</t>
  </si>
  <si>
    <t>50- Administrativo. Estándares de Servicio de Seguridad Vial
Falta de coordinación entre el Ministerio de Transporte, el Ministerio de Salud, el Ministerio de Educación, Ministerio de Comercio, Industria y Turismo con las Entidades Territoriales para la formulación e implementación del Programa Integral de estándares de servicio y seguridad vial en motocicletas.</t>
  </si>
  <si>
    <t>La ley 1450 de 2011 estableció el  término de un año para establecer el programa integral de estándares de servicio y seguridad vial para el tránsito de motocicletas</t>
  </si>
  <si>
    <t>Adelantar mesas de trabajo con los Ministerios de Salud, Educación y Comercio para socializar el documento en proceso de construcción e incorporar los aportes de cada uno de estos Ministerios y Entidades</t>
  </si>
  <si>
    <t>Realizar mesas de Trabajo y construcción de un documento con los aportes de cada ministerio</t>
  </si>
  <si>
    <t>Actas de reunión y documento de trabajo que contenga los aportes de cada Ministerio</t>
  </si>
  <si>
    <t>El Ministerio de Comercio, Industria y Turismo, aún cuando no coordina esta gestión ha sostenido reuniones con varios funcionarios del Ministerio de Transporte para ofrecer el apoyo y conocimiento así como sugerir que se utilicen las normas del WP29 como textos base para la elaboración de los reglamentos técnicos colombianos.  También se hicieron unas observaciones y recomendaciones sobre el proyecto de resolución del Ministerio de Transporte por "Por la cual se adoptan medidas en materia de seguridad activa y pasiva para uso en vehículos automotores, en remolques y semirremolques" enviadas por carta y se ha solicitado reunión con ese Ministerio para discutir a fondo esto.</t>
  </si>
  <si>
    <t>51- Administrativo. Sentencias falladas en contra por accidentes en carretera
Sentencias falladas en contra por el deficiente estado de la red nacional en contra del INVIAS</t>
  </si>
  <si>
    <t>$ 30.733 millones por 119 sentencias falladas en contra del INVIAS con corte a marzo de 2012, además se encuentran instauradas demandas por $1,5 Billones</t>
  </si>
  <si>
    <t>Gestionar la asignación de recursos faltantes, necesarios para el mantenimiento vial y para obras de señalización y seguridad vial, teniendo en cuenta lo apropiado en la vigencia 2013 frente a las necesidades totales reportadas.</t>
  </si>
  <si>
    <t>1). Consolidar las necesidades de obras de mantenimiento y  de señalización y seguridad vial, descontando las obras contratadas. 
2). Gestionar asignación de recursos faltantes.</t>
  </si>
  <si>
    <t>1). Informe consolidado.  
2). Solicitar recursos faltantes.</t>
  </si>
  <si>
    <t>INVIAS</t>
  </si>
  <si>
    <t>Enviaron copia de los soportes con oficio OCI 31473 del 20/06/2013.</t>
  </si>
  <si>
    <t>52 A- Administrativo. Deficiencias en mantenimiento vial 
La Agencia Nacional de Infraestructura no ha implementado las medidas necesarias para ejecutar el Plan Nacional de Seguridad Vial, su labor principal se enfoca en realizar la  adjudicación de concesiones viales, esto se evidencia en casos como: Concesión Doble Calzada Bogotá Girardot: en Soacha, sector Autopista Sur y entrada Sibate/Bogotá en lo recorrido del año se han presentado 527 accidentes de transito, con 27 casos fatales</t>
  </si>
  <si>
    <t>No ha implementado medidas para la adopción del PNSV lo que se evidencia en diferentes concesiones, así mismo no se han adoptado medidas para que los concesionarios las adopten en materia de seguridad vial</t>
  </si>
  <si>
    <t>Bosa Granada:
1. Implementar actuaciones preventivas.                                   
2. Realizar mantenimiento de la señalización en la vía.             
3. Actuar mancomunadamente con las autoridades viales respectivas.
4. Hacer seguimiento permanente por medio de la Interventoría del proyecto.
5. Capacitar a los usuarios y peatones de la vía.                      
6. Revisar con el apoyo de la interventoría del proyecto, los registros e índices históricos de accidentalidad con el fin de  determinar las falencias en materia de infraestructura en el sector.</t>
  </si>
  <si>
    <t>11.  Oficio a la interventoría para el seguimiento a las obligaciones contractuales (1).                                             2.  Auditoría en seguridad vial del corredor concesionario.(1)
3. Informe de seguimiento con el análisis de la seguridad vial (1)             
4. Comunicación al concesionario remitiendo las recomendaciones para mejorar las falencias en ese sector, si las hubiere. (1)
5. Informe sobre los resultados de los análisis (1), con acciones a seguir</t>
  </si>
  <si>
    <t>1. Oficio
2.Auditoria
3. Informes de Gestión
4. Comunicación
5. Informe</t>
  </si>
  <si>
    <t>ANI</t>
  </si>
  <si>
    <t>No se da el cumplimiento teniendo en cuenta, que la reprogramación de la fecha no ha sido avalada por la CGR y el Ministerio de Transporte no tiene la potestad, sin embargo según la reprogramación al interior de la ANI hay plazo hasta el 30/07/2014.
a. Se anexa cuadro de verificación documental como un consolidado total del hallazgo (52A). Este hallazgo se da en un 80% de cumplimiento, lo anterior basado en soportes documentales, referenciados en el anexo I.
b. Dentro del seguimiento, se evidencio que la firma interventora no presentó ante la Agencia Nacional de Infraestructura el plan de auditorías de seguridad vial, por ende, no se había realizado la auditoria dentro de los tiempos establecidos; cuando la obligación contractual se encontraba dentro del primer trimestre de la vigencia 2013.
c. Aunque se cumplieron con los soportes documentales extemporáneamente por parte de la firma interventora, el estudio de seguridad vial presentado denoto falencias graves dentro del corredor vial, que deben ser atendidas por el concesionario lo antes posible.
d. Este hallazgo se dio como cumplido no efectivo y debe ser reformulado por parte de los responsables para la vigencia 2014, con acciones que denoten cumplimiento
e. Paralelo a ello se debe iniciar el proceso respectivo de disminución por incumplimiento en criterios de seguridad vial hacia el usuario.
f. Se remitio por parte de la Oficina de control Interno Mediante memorando interno Nº 20141020035283 de abril 30 de 2014, se remitio a Control Interno Disciplinario, por eincumplimiento de las acciones propuestas para la vigencia anterior, y de esta forma se indague sobre la posible negligencia de cada responsable ante el plan de mejoramiento. 
g. Se reiterio por parte de la entidad la presentacion del estudio por parte de la firma interventora ante la Agencia.
h Se solicito prorroga de presentacion por parte de la firma a 30 de agosto de 2014.</t>
  </si>
  <si>
    <t>52 B- Administrativo. Deficiencias en mantenimiento vial 
la agencia Nacional de infraestructura no ha implementado las medidas necesarias para ejecutar el plan Nacional de seguridad vial, su labor principal se enfoca en realizar la  adjudicación de concesiones viales, esto se evidencia en casos como:  Concesión Briseño Tunja Sogamoso: Alto índice de accidentalidad Km 32 al 38 en el sentido Tunja Paia</t>
  </si>
  <si>
    <t>Bogotá Tunja Sogamoso
Revisar, a través, de la interventoría del proyecto, los históricos de accidentalidad para determinar las falencias en materia de infraestructura en ese sector.
Analizar el informe que se genere producto del proyecto IRAP Colombia en ese sector frente a la identificación de puntos negros en la vía.</t>
  </si>
  <si>
    <t>1. Informe de la Interventoría del Proyecto (1)
2. Informe de ese tramo producto del proyecto iRAP Colombia (FSV) (1)
3. Comunicación al concesionario remitiendo las recomendaciones para mejorar las falencias en ese sector, si las hubiere. (1)
4. Informe de la Supervisión del Proyecto sobre los resultados de los análisis (1)
5. Tomar las acciones pertinentes derivadas del informe</t>
  </si>
  <si>
    <t>1. Informe
2. Informe
3. Oficio
4. Informe</t>
  </si>
  <si>
    <t>No se da el cumplimiento teniendo en cuenta, que la reprogramación de la fecha no ha sido avalada por la CGR y el Ministerio de Transporte no tiene la potestad, sin embargo según la reprogramación al interior de la ANI hay plazo hasta el 30/07/2014.
a. Se anexa cuadro de verificación Documental, como consolidado total del hallazgo (52B). Este hallazgo se da un 50% de cumplimiento, lo anterior basado en soportes documentales.
b. El supervisor asociado al proyecto no soportó adecuadamente el hallazgo, por tal motivo fue catalogado como incumplido.
c. La Oficina de Control Interno remitirá el incumplimiento presentado a la Oficina de Control Interno disciplinario para que se inicie el proceso pertinente
d. Este hallazgo debe ser reformulado por el supervisor actual, con acciones de mejora y fechas que garanticen el acatamiento de la meta.
e. Se reitero la presentacion del infoeme a la interventoria, la ciula lo presentara durante el mes de julio de 2014.</t>
  </si>
  <si>
    <t>52 C- Administrativo. Deficiencias en mantenimiento vial 
La ANI, no ha creado mecanismos para que los concesionarios implementen medidas que ayuden a mejorar loa seguridad vial, en las ultimas estructuraciones no aparecen medidas o aspectos que Generen seguridad vial y que puedan ayudar a disminuir el numero de accidentes fatales. Igualmente la CCI explica los riesgos que se vienen presentando en la estructuración de las concesiones de cuarta generación, tales como inexistencia de parámetros uniformes de diseño, velocidades, pendientes máximas, radios de curvatura obras de estabilidad, y drenaje, sin condiciones de seguridad vial y operación segura y permanente de las vías y vulnerables frente a cambios climáticos</t>
  </si>
  <si>
    <t xml:space="preserve">1.  La ANI en su proceso de estructuración utilizará
las normas existentes para los estudios y diseños que regulan entre
otras la velocidad de diseño, la pendiente máxima, los radios de curvatura mínimos, la
señalización, las obras de drenaje, los puentes, las obras de estabilización, los pavimentos, las
intersecciones, etcétera.   
2.  La ANI seleccionará estructuradores  que ejecuten un estudio de
auditoría de seguridad vial.
</t>
  </si>
  <si>
    <t>1.  Contratos de concesión con apéndices técnicos donde se regulen entre otros  la velocidad de diseño, la pendiente máxima, los radios de curvatura mínimos, la
señalización, las obras de drenaje, los puentes, las obras de estabilización, los pavimentos, las
intersecciones, etcétera, de esta vigencia o vigencias anteriores.    
2.  Términos de referencia donde se contraten estructuradores con la obligación de ejecutar un estudio de auditoría de seguridad vial para los proyectos de concesión (2012-2013)</t>
  </si>
  <si>
    <t>1. Contrato
2. Término de Referencia</t>
  </si>
  <si>
    <t>a. Se anexa cuadro de verificación Documental, como consolidado total del hallazgo (52C). Este hallazgo presenta un 100% de acatamiento en las metas.
b. De acuerdo a lo soportado por esta Vicepresidencia se pudo evidenciar que para las concesiones 4G, se implementaron mejoras en las obligaciones del concesionario en términos de seguridad vial.</t>
  </si>
  <si>
    <t>Hallazgo 53. Se observa que la cuenta 1470 Otros Deudores a 30 de septiembre de 2012, no ha sido provisionada, puesto que se evidencian registros de las vigencias 2006,2008 y 2010 por $59.4 millones, por pagos errados por $12.8, valor a reintegrar $42.4 y $4.2 millones.</t>
  </si>
  <si>
    <t xml:space="preserve">No se ha provisionado Cuenta 1470 - Otros Deudores </t>
  </si>
  <si>
    <t>Ajustar el en manual de procedimiento del FOSYGA en el  marco de la norma contable y de acuerdo a los criterios establecidos para la provisión de cartera</t>
  </si>
  <si>
    <t>Ajustar el Manual de Procedimientos  del FOSYGA, estableciéndose los criterios que deben cumplir las partidas, así como los porcentajes a provisionarse.</t>
  </si>
  <si>
    <t>Manual de Procedimiento FOSYGA ajustado</t>
  </si>
  <si>
    <t>Ministerio de Salud</t>
  </si>
  <si>
    <t>Mediante memorando 201333210367943 se remitieron a la OCI, los Manuales de Contabilidad, Tesorería y Presupuesto del FOSYGA  ajustados y actualizados en Octubre de 2013 y usados por el Administrador Fiduciario para la operación contable y financiera que realiza. Adicionalmente, se remitío el Plan General de Contabilidad Pública como otro de los instrumentos usado por el Administrador Fiduciario de los Recursos del FOSYGA para  la operación  contable y financiera, el cual en su numeral 2.9.1.1.3.DEUDORES, artículos 152 al 157, específicamente en el artículo 156 establece la provisión de cuentas por cobrar y sirve como evidencia del cumplimiento de las actividades inicialmente determinadas.</t>
  </si>
  <si>
    <t>Hallazgo. 54. En la verificación realizada a 30 de septiembre de 2012, a la cuenta del pasivo 2425 Acreedores Varios – Cheques y giros no reclamados, por beneficiarios de entidades jurídicas y personas naturales por $3.221.4 millones, de los cuales $2.490.5 millones, corresponde a cheques no cobrados y $730.9 millones, a  giros no reclamados que vienen de las vigencias 2008, 2009, 2010.</t>
  </si>
  <si>
    <t xml:space="preserve">Falta de Control y Gestión en el seguimiento de Cheques y Giros no cobrados en la cuenta 2425 Acreedores Varios mayores a dos años. </t>
  </si>
  <si>
    <t>Realizar la depuración y ajustes permanentes de acuerdo a las políticas adoptadas, en el marco de la ley aplicable según el tipo de acreencia</t>
  </si>
  <si>
    <t>1. Aplicar el concepto Jurídico sobre la reclamaciones de personas jurídicas que no están habilitadas al momento de la prestación de servicios  y están liquidadas y hacer seguimiento bimestral</t>
  </si>
  <si>
    <t xml:space="preserve">Informe de Gestión </t>
  </si>
  <si>
    <t>No se da el cumplimiento teniendo en cuenta, que la reprogramación de la meta y su unidad de medida no ha sido avalada por la CGR y el Ministerio de Transporte no tiene la potestad, sin embargo según la reprogramación al interior del MINSALUD esto ya está cumplido.
Meta reprogramada por el MSPS a fecha 31/03/2014 y en unidad de medida a 1, mediante memorando 201333210267103 del 08/10/2013, enviado a la OCI del MSPS, la DAFPS solicita reprogramación de fecha de terminación de la acción y cantidad en la unidad de medida. Mediante memorando No 201433210074703 se remitio a la OCI el informe de gestión realizado por parte del Consorcio SAYP 2011, Actual Administrador Fiduciario de los Recursos del FOSYGA para la depuración y/o pago de las cuentas por pagar a personas jurídicas y naturales dentro de la Subcuenta ECAT del FOSYGA en cumplimiento del articulo 115 del Decreto Ley 019 de 2012.</t>
  </si>
  <si>
    <t>2. Aplicar  e implementar el Artículo 115 de la  Ley 19 de 2012 de  Anti trámites  sobre las reclamaciones de personas naturales</t>
  </si>
  <si>
    <t>3. Presentar ante el comité de sostenibilidad contable las partidas sujetas a depurar</t>
  </si>
  <si>
    <t>Proyecto Acto Administrativo</t>
  </si>
  <si>
    <t>Mediante memorando 201333210367943 del 02/01/2014, la DAFPS remite copia de lo actos administrativos de depuración. Se entregó a la Oficina de Control Interno, la Resolución de 08068 del 19 de diciembre de 2013 como producto y evidencia del cumplimiento de la acción propuesta.</t>
  </si>
  <si>
    <t>4. Actualizar  el Manual de Procedimiento FOSYGA de acuerdo a las normas sobre el tema y  contables públicas vigentes</t>
  </si>
  <si>
    <t>Manual Actualizado</t>
  </si>
  <si>
    <t>Mediante memorando 201333210367943 del 02/01/2014, la DAFPS remite copia de los manuales ajustados y Plan General de Contabilidad. En el informe correspondiente al mes de diciembre , se entregó  la Oficina de Control Interno del MSPS el Manual de Procedimiento FOSYGA ajustado como evidencia del cumplimiento de las acciones propuestas.</t>
  </si>
  <si>
    <t>5. Continuar realizando las acciones necesarias para la ubicación del tercero por parte de Administrador Fiduciario</t>
  </si>
  <si>
    <t>Mediante memorando 201333210267103 del 08/10/2013, la Dirección de Administración de Fondos, remite 6 informes de gestión. Mediante memorando 201333210367943 del 02/01/2014, la DAFPS remite copia de 02 informes de gestión. Mediante memorando 201333210008223 del 14/01/2014, remite 01 informe de gestión. Se entregó a la Oficina de Control Interno  del MSPS los 09 informes de gestión como evidencia del cumplimiento de las acciones propuestas.</t>
  </si>
  <si>
    <t>6. Revisar el procedimiento de auditoria de la Reclamaciones ECAT, con el fin de pagar oportunamente</t>
  </si>
  <si>
    <t>Instrucciones o Actos Administrativos</t>
  </si>
  <si>
    <t>Mediante memorando 201333210267103 del 08/10/2013, la Dirección de Administración de Fondos, remite oficio de instrucción al administrador fiduciario.</t>
  </si>
  <si>
    <t>Hallazgo 55. Al verificar el saldo de la cuenta 2425 Comisiones, se observa que a 30 de septiembre de 2012 las comisiones por pagar de las vigencias 2010, 2011 a FIDUFOSYGA por $3.487.4 millones registrada con más de dos años, sin que  haya cancelado dichas obligaciones.</t>
  </si>
  <si>
    <t>Falta de gestión para el pago oportuno de obligaciones a favor del Administrador Fiduciario</t>
  </si>
  <si>
    <t>Cancelar el pasivo como resultado de la Liquidación del   Contrato 242 de 2005.</t>
  </si>
  <si>
    <t>Seguimiento al proceso de liquidación del Contrato 242 de 2005</t>
  </si>
  <si>
    <t>Informe de Avance de la Liquidación Contrato</t>
  </si>
  <si>
    <t>Mediante memorando 201333210367943 del 02/01/2014, la DAFPS remite copia del informe de avance de la liquidación del Contrato 242 de 2005.</t>
  </si>
  <si>
    <t>Hallazgo 56. A 31 de septiembre de 2012 se observa que en la cuenta 2425 Saldos a Favor de Beneficiarios registran $31.420,7 millones por pagos en exceso de Entidades del sector Público, Privado y personas naturales correspondientes a la vigencia 2011 y años anteriores, que no han sido girados a los beneficiarios.</t>
  </si>
  <si>
    <t xml:space="preserve">Falta de control y seguimiento al pago oportuno de los beneficiarios con saldos a favor </t>
  </si>
  <si>
    <t xml:space="preserve">Presentar ante el comité de sostenibilidad contable las partidas sujetas a depurar "por valor de $ 31,4 millones" </t>
  </si>
  <si>
    <t>Fichas Técnicas</t>
  </si>
  <si>
    <t>Se entregó a la Oficina de Control Interno, la Resolución de 08068 del 19 de diciembre de 2013 como producto y evidencia del cumplimiento de la acción propuesta. Mediante memorando 201333210367943 del 02/01/2014, la DAFPS remite copia de las fichas técnicas.</t>
  </si>
  <si>
    <t>Hallazgo 57. A 30 de septiembre de 2012 en la Subcuenta del pasivo 2430005 Subsidios Asignado-Salud con un saldo de $2.087.5 millones, se observan registros por reclamaciones por accidentes de personas jurídicas y naturales por $1.229.7 millones y $269.4 millones, respectivamente, de vigencia 2002, 2009, 2010 y 2011, que no han sido girados.</t>
  </si>
  <si>
    <t>Falta de gestión para el pago oportuno de obligaciones a favor de Personas Jurídicas y Naturales</t>
  </si>
  <si>
    <t>2.  Aplicar  e implementar el Artículo 115 de la  Ley 19 de 2012 de  Anti trámites  sobre las reclamaciones de personas naturales</t>
  </si>
  <si>
    <t>No se da el cumplimiento teniendo en cuenta, que la reprogramación de la meta y su unidad de medida no ha sido avalada por la CGR y el Ministerio de Transporte no tiene la potestad, sin embargo según la reprogramación al interior del MINSALUD esto ya está cumplido.
Meta reprogramada por el MSPS a fecha 31/03/2014 y en unidad de medida a 1, mediante memorando 201333210267103 del 08/10/2013, enviado a laOCI del MSPS, la DAFPS solicita reprogramación de fecha de terminación de la acción y cantidad en la unidad de medida. Mediante memorando No 201433210074703 se remitio a la OCI el informe de gestión realizado por parte del Consorcio SAYP 2011, Actual Administrador Fiduciario de los Recursos del FOSYGA para la depuración y/o pago de las cuentas por pagar a personas jurídicas y naturales dentro de la Subcuenta ECAT del FOSYGA en cumplimiento del articulo 115 del Decreto Ley 019 de 2012.</t>
  </si>
  <si>
    <t>Manual de Procedimiento del FOSYGA Actualizado</t>
  </si>
  <si>
    <t xml:space="preserve">Mediante memorando 201333210367943 del 02/01/2014, la Dirección de Administración de Fondos, remite copia de la instrucción y los procedimientos. </t>
  </si>
  <si>
    <t xml:space="preserve">Hallazgo 58. Al verificar la ejecución presupuesta de la vigencia 2010 de recursos transferidos por ECAT a las Subcuentas de Promoción, se evidenció la transferencia de títulos TES, por el valor de la apropiación, $569.880 millones, y al cruzarlos con los pagos de las subcuenta promoción, se observa una ejecución de $567.615.54 presentándose una diferencia de $2.115.2 Millones.
</t>
  </si>
  <si>
    <t>Falta de seguimiento y control a los recursos de ECAT e implica una inobservancia del principio de anualidad establecido en el decreto 111 de 1996, lo que genera una hallazgo disciplinario.</t>
  </si>
  <si>
    <t xml:space="preserve">Se realizo el   reintegro de los  recursos   a la subcuenta ECAT </t>
  </si>
  <si>
    <t>1. Que mediante oficio de Oficio PTF-048-13 del 13 de febrero de 2013 el  Administrador Fiduciario Consorcio SAYP, informo que el 7 de febrero de 2013 efectuó el reintegro.</t>
  </si>
  <si>
    <t xml:space="preserve">Oficio </t>
  </si>
  <si>
    <t>Se informó a la Contraloría Delegada para el Sector Social el reintegro de recursos mediante radicado de salida No. 174681 del 15 de febrero de 2013. Mediante memorando 201333210367943 del 02/01/2014, la DAFPS, remite copia del oficio.</t>
  </si>
  <si>
    <t>2. Para el 2011 y 2012 todos los recursos transferidos  entre la Subcuenta ECAT a Solidaridad se ejecutan al 100%.</t>
  </si>
  <si>
    <t>Informe de Ejecución Presupuestal</t>
  </si>
  <si>
    <t>Mediante memorando 201333210367943 del 02/01/2014, la DAFPS, remite copia de la  ejecución presupuestal.</t>
  </si>
  <si>
    <t>3. Para el 2011 y 2012 no hubo transferencia de recursos entre la Subcuenta ECAT a la De Promoción, se ejecutó desde la misma Subcuenta ECAT.</t>
  </si>
  <si>
    <t>4. Acoger el procedimiento  de reintegro de recursos no ejecutados de los saldos de apropiación y/o el rezago, en los casos de  traslados entre Subcuentas en el Manual de Procedimientos del FOSYGA</t>
  </si>
  <si>
    <t xml:space="preserve">Mediante memorando 201333210367943 del 02/01/2014, la DAFPS remite copia de los manuales ajustados y Plan General de Contabilidad. </t>
  </si>
  <si>
    <t>Hallazgo 59. En la cuenta 1470 Otros Deudores a 30 de septiembre de 2012, se observan partidas por cobrar procesos de repetición – Acuerdos de pagos de $3.3 millones, convenio suscritos $50.5 millones, para un total de %5.8 millones, que vienen de las vigencias 2008, 2010 y a la fecha no han sido provisionados teniendo en cuenta su antigüedad, de lo que genera falta de gestión y control por la entidad</t>
  </si>
  <si>
    <t xml:space="preserve">Falta de gestión y control por la entidad al no provisionar la Cuenta 1470 - Otros Deudores </t>
  </si>
  <si>
    <t>Hallazgo 60. En la verificación realizada a 30 de septiembre de 2012, a la cuenta del pasivo 2425 Acreedores Varios – Cheques y giros no reclamados por beneficiarios de entidades jurídicas y personas naturales por $3.221.4 millones, de los cuales $2.490.5 millones, corresponde a cheques no cobrados y $730.9 millones, a giros no reclamados que vienen de las vigencias 2008, 2009, 2010.</t>
  </si>
  <si>
    <t>Falta de control y gestión en depurar las partidas de vigencias anteriores de la cuenta 2425</t>
  </si>
  <si>
    <t>Presentar ante el comité de sostenibilidad contable las partidas sujetas a depurar</t>
  </si>
  <si>
    <t>Mediante memorando 201333210367943 del 02/01/2014, la DAFPS remite copia de lo actos administrativos de depuración.</t>
  </si>
  <si>
    <t xml:space="preserve">Hallazgo 61. Al verificar el movimiento de la cuenta 2425 Comisiones, se observa a 30 de septiembre de 2012 comisiones pagar de la vigencia 2010, 2011 a FIDUFOSYGA por $3.487.4 millones registrada con más de dos  a un año sin que hayan cancelado dichas obligaciones, debido a la falta de control y seguimiento a las operaciones de Entidad. </t>
  </si>
  <si>
    <t xml:space="preserve">Hallazgo 62. A 30 de septiembre de 2012 en la cuenta 2425 Saldos a Favor de Beneficiarios por $31.420,7 millones, por pagos en exceso de Entidades del Sector Público, Privado y personas naturales a la vigencia 2011 y de años anteriores que no han sido girados a los beneficiarios, debido a la falta de control y de gestión de la Entidad en girar estos recursos. </t>
  </si>
  <si>
    <t xml:space="preserve">Hallazgo 63. A 30 de septiembre de 2012 en la cuenta del pasivo 243005 Subsidios Asignados-Salud con un saldo de $2.087.5 millones, se observan registros de reclamaciones por accidentes de personas jurídicas y naturales por $1.229.7 millones y $269.4 millones, respectivamente, de vigencias 2002, 2009, 2010 y 2011, debido a la falta de control y gestión.  </t>
  </si>
  <si>
    <t>Falta de control y gestión en depurar las partidas de vigencias anteriores de la cuenta 243005</t>
  </si>
  <si>
    <t>No se da el cumplimiento teniendo en cuenta, que la reprogramación de la meta y su unidad de medida no ha sido avalada por la CGR y el Ministerio de Transporte no tiene la potestad, sin embargo según la reprogramación al interior del MINSALUD esto ya está cumplido.
Meta reprogramada por el MSPS a fecha 31/03/2014 y en unidad de medida a 1, mediante memorando 201333210267103 del 08/10/2013, enviado a la OCI del MSPS, la DAFPS solicita reprogramación de fecha de terminación de la acción y cantidad de informes en la unidad de medida. Mediante memorando No 201433210074703 se remitio a la OCI el informe de gestión realizado por parte del Consorcio SAYP 2011, Actual Administrador Fiduciario de los Recursos del FOSYGA para la depuración y/o pago de las cuentas por pagar a personas jurídicas y naturales dentro de la Subcuenta ECAT del FOSYGA en cumplimiento del articulo 115 del Decreto Ley 019 de 2012.</t>
  </si>
  <si>
    <t>No se da el cumplimiento teniendo en cuenta, que la reprogramación de la meta y su unidad de medida no ha sido avalada por la CGR y el Ministerio de Transporte no tiene la potestad, sin embargo según la reprogramación al interior del MINSALUD esto ya está cumplido.
Meta reprogramada por el MSPS a fecha 31/03/2014 y en unidad de medida a 1, mediante memorando 201333210267103 del 08/10/2013, enviado a la OCI del MSPS, la DAFPS solicita reprogramación de fecha de terminación de la acción y cantidad de informes en la unidad de medida.  Mediante memorando No 201433210074703 se remitio a la OCI el informe de gestión realizado por parte del Consorcio SAYP 2011, Actual Administrador Fiduciario de los Recursos del FOSYGA para la depuración y/o pago de las cuentas por pagar a personas jurídicas y naturales dentro de la Subcuenta ECAT del FOSYGA en cumplimiento del articulo 115 del Decreto Ley 019 de 2012.</t>
  </si>
  <si>
    <t>Hallazgo 64. Al verificar los saldos del Módulo de Procesos de Repetición de los años 2010, 2011 y con corte a 30 de septiembre de 2012, con los saldos contables por los mismo años se observa una diferencia de $775,2 millones, menos en contabilidad, debido a la falta de conciliación entre ellos.</t>
  </si>
  <si>
    <t>Falta de gestión para conciliar la información entre el Módulo de Procesos de repetición con el Módulo Contable</t>
  </si>
  <si>
    <t>Conciliar las cuentas con contables con el Módulo de Procesos de Repetición</t>
  </si>
  <si>
    <t>1. Generar las consultas respectivas que permitan evidenciar las diferencias existentes, profundizando el nivel de consultas y detalle en los Ítem o componentes que presenten diferencia, estableciendo a partir de éstos las causas que las originan y posibles soluciones.</t>
  </si>
  <si>
    <t>Informe de Diagnostico</t>
  </si>
  <si>
    <t>Mediante oficio No. 201433210026103, la DAFPS remite el informe de diagnóstico de validación, como evidencia del cumplimiento de la acción.</t>
  </si>
  <si>
    <t>2. Efectuar, a partir de los hallazgos encontrados y las soluciones propuestas, la solicitud de requerimiento funcional para el desarrollo, pruebas y entrada en producción de las funcionalidades en el sistema de información del Fosyga.</t>
  </si>
  <si>
    <t>Informe de Conciliación de la información entre el Modulo de Procesos de Repetición y los Saldos Contables.</t>
  </si>
  <si>
    <t>Se replanteó la fecha de cumplimiento del 31/07/2014 al 28/02/2015 según memorando de reprogramación 20143210501022 del 2908/2014, allegado pr el Ministerio de Salud.</t>
  </si>
  <si>
    <t>AUDITORIA ESPECIAL LAGO DE TOTA</t>
  </si>
  <si>
    <t>Hallazgo 50. Objetivos y funciones en la adopción y formulación de las políticas y regulación económica de tarifas.. no existen procedimientos determinados para inspecciones y específicamente para garantizar el ejercicio de las funciones con el Lago de Tota; en el periodo de Enero a Noviembre de 2012 no hubo funcionario asignado en  forma permanente a la Inspección Fluvial de Tota</t>
  </si>
  <si>
    <t>A pesar que como lo indica el  informe, la ausencia de funcionario ya fue corregida y desde el mes de noviembre de 2012 hay funcionario asignado a esta dependencia,  se circularizarán nuevamente los procedimientos oficializados en el Sistema de Gestión de Calidad para las  Inspecciones Fluviales a Nivel Nacional</t>
  </si>
  <si>
    <t>Remitir memorando circular a Inspecciones Fluviales</t>
  </si>
  <si>
    <t>Memorando circular</t>
  </si>
  <si>
    <t>Mediante memorando circular 20134120238163 se recuerda a los Funcionarios de las Inspecciones los procedimientos del sistema de gestión de calidad.</t>
  </si>
  <si>
    <t>Hallazgo No. 51  Aplicación de Objetivos y Funciones. Según información suministrada por el Ministerio de Transporte, no existe tarifa definida por el uso de Hidrovia en el Lago de Tota ni en la mayoría de Rios y Embalses navegables del país, con excepción del Rio Magdalena. Las Tarifas han sido fijadas por los prestadores de servicios de acuerdo a sus costos fijos y en especial al consumo de combustible según su recorrido, sin que medie la función del Ministerio en Regulación económica en materia de transporte fluvial, Proceso de habitación de empresas en trámite</t>
  </si>
  <si>
    <t>Para la fijación de las tarifas para el transporte público fluvial de pasajeros, se adelantará un estudio técnico.</t>
  </si>
  <si>
    <t>Elaborar estudio técnico.</t>
  </si>
  <si>
    <t>Estudio</t>
  </si>
  <si>
    <t>Teniendo en cuenta que no habían empresas habilitadas en la Laguna de Tota se adelantó con los prestadores del servicio  la sensibilización para que solicitaran la correspondiente habilitación.
A la fecha está habitada las empresas Servicios náuticos Lopez AQUALAGO MEDIANTE RESOLUCIÓN 4552 DE 2013 y en proceso de habitación las empresas ASOFLUTRANS  y TURES PLAYA.
Cumplido con esta y que ya existe empresas debidamente habilitadas se solicitó estudio de fijación de tarifas  a la Oficina de regulación Económica mediante memorando 20134120237323. 
Se culminó el proceso de habilitación de la empresas TURES PLAYA II FR SAS, mediante resolución 8 de enero de 2014. Pendiente concepto de la Oficina de Regulación Económica sobre la fijación de tarifas.</t>
  </si>
  <si>
    <t>Respecto al cobro por el uso de la hidrovía, se realizará análisis para determinar la viabilidad jurídica del mismo.</t>
  </si>
  <si>
    <t>Realizar análisis jurídico.</t>
  </si>
  <si>
    <t>Concepto Jurídico</t>
  </si>
  <si>
    <t>Dado que en el país no existe cobro para uso de Hidrovia y que ha sido política de Estado el no cobro, se realizó estudio considerando que no es viable el cobro por el uso de esta Hidrovia.
De igual forma es importante precisar que con la colaboración del DNP y de acuerdo Binacional con la embajada de Holanda, se adelantan consultorías para la elaboración del Plan Maestro Fluvial con miras al Documento Conpes Fluvial de los próximos años en donde una de las  líneas de investigación es el componente de Financiación para el modos Fluvial, resultado del cual se podría determinar cómo política de estado el Cobro o no del uso de las Hidrovias de las diferentes regiones del país.</t>
  </si>
  <si>
    <t>AUDITORIA CARRETERA LA SOBERANÍA</t>
  </si>
  <si>
    <r>
      <rPr>
        <b/>
        <u/>
        <sz val="10"/>
        <rFont val="Arial"/>
        <family val="2"/>
      </rPr>
      <t xml:space="preserve">Hallazgo 1 </t>
    </r>
    <r>
      <rPr>
        <sz val="10"/>
        <rFont val="Arial"/>
        <family val="2"/>
      </rPr>
      <t>En la planeación del proyecto  Se evidencian deficiencias en la Fase de Planeación del Proyecto, previa a la suscripción del Convenio, por cuanto no se tuvieron en cuenta las siguientes condiciones, que retrasaron significativamente tanto los estudios y diseños como el desarrollo constructivo de la carretera.</t>
    </r>
  </si>
  <si>
    <t xml:space="preserve">Generación de costos logísticos adicionales por implementación temprana de los campamentos, maquinaria, equipo y personal por parte del Ejército.  </t>
  </si>
  <si>
    <t>Realizar seguimiento a la planeación  de los nuevos contratos y/o convenios en aras de optimizar los recursos involucrados en el mismo</t>
  </si>
  <si>
    <t>Realizar capacitaciones a los funcionarios en las distintas etapas del proceso contractual teniendo en cuenta las directrices del Manual de Contratación de la entidad</t>
  </si>
  <si>
    <t>Capacitaciones</t>
  </si>
  <si>
    <r>
      <rPr>
        <b/>
        <u/>
        <sz val="10"/>
        <rFont val="Arial"/>
        <family val="2"/>
      </rPr>
      <t>Hallazgo 02</t>
    </r>
    <r>
      <rPr>
        <sz val="10"/>
        <rFont val="Arial"/>
        <family val="2"/>
      </rPr>
      <t xml:space="preserve"> Estudios Previos  Revisado el Contrato No. 2110396 de 2011, derivado del Convenio 0267 de 200912, se observa que en la descripción de la necesidad contenida en el memorando de estudios previos de fecha 11/03/2011, no se hace mención al verdadero origen de la necesidad.</t>
    </r>
  </si>
  <si>
    <t>En el memorando de estudios previos de fecha 11/03/2011, no se hace mención al verdadero origen de la necesidad. Esto es la solicitud que hace el Comando de Ingenieros  C01 Ejército Nacional mediante oficio No. 2011-430-009618-2 del 25/02/2011 dirigido a FONADE.</t>
  </si>
  <si>
    <t>Elaborar documento con lineamientos para la contratación de personal civil con el Ejército Nacional.</t>
  </si>
  <si>
    <t>Dentro de los lineamientos se debe detallar la justificación de la necesidad de contratación.</t>
  </si>
  <si>
    <t>Documento de lineamiento</t>
  </si>
  <si>
    <t>FONADE</t>
  </si>
  <si>
    <t>Para subsanar la causa origen del hallazgo para la vigencia 2014,  ya se incluye la justificación de la necesidad de contratación con la descripción de las obligaciones especificas. Soportes,  formato de solicitud de contratación Derivada memorando No. 20142320009943.</t>
  </si>
  <si>
    <r>
      <rPr>
        <b/>
        <u/>
        <sz val="10"/>
        <rFont val="Arial"/>
        <family val="2"/>
      </rPr>
      <t>Hallazgo 03</t>
    </r>
    <r>
      <rPr>
        <sz val="10"/>
        <rFont val="Arial"/>
        <family val="2"/>
      </rPr>
      <t xml:space="preserve"> Materiales para pavimento, sector Urbano Cubará El 06/11/2009, se suscribió el Contrato 2092966 entre Fonade y Formas de Ingeniería y Arquitectura Ltda., cuyo objeto fue: “La compra de materiales para estructura del pavimento flexible para el tramo comprendido entre Saravena Cubará, de la ruta de la Soberanía - Convenio 200925”.</t>
    </r>
  </si>
  <si>
    <t xml:space="preserve">El contrato presenta un atraso por precisiones que faltaron en el diseño, lo cual genera una prórroga de un mes y un costo adicional. </t>
  </si>
  <si>
    <t>Revisar las cantidades de obra, conforme a los diseños entregados, antes de realizar el costeo y estudios previos para el respectivo proceso de contratación.</t>
  </si>
  <si>
    <t>Revisar  y validar por parte de la gerencia del convenio las cantidades de obra a contratar conforme a los diseños antes de solicitar el costeo y los estudios previos para el proceso de contratación.</t>
  </si>
  <si>
    <t>Memorando de solicitud de estudios previos.</t>
  </si>
  <si>
    <t xml:space="preserve">Se presentan  memorandos No. 2052-2014, 2080-2014, 2079-2014, 2103-2014, 2283-2014 donde se evidencia  la revisión  de cantidades de obra por parte de la gerencia del convenio,  antes de ser enviada a Estudios previos. </t>
  </si>
  <si>
    <r>
      <rPr>
        <b/>
        <u/>
        <sz val="10"/>
        <rFont val="Arial"/>
        <family val="2"/>
      </rPr>
      <t xml:space="preserve">Hallazgo 04 </t>
    </r>
    <r>
      <rPr>
        <sz val="10"/>
        <rFont val="Arial"/>
        <family val="2"/>
      </rPr>
      <t>FD - Cumplimiento de supervisión y Vigilancia El 08/09/2009 se suscribió el Contrato de Prestación de Servicios de Apoyo a la Gestión 2092330, por $13,5 millones, cuyo objeto fue: Prestar los servicios de apoyo a la gestión al Comando Operativo N.18 como operador de Pavimentadora</t>
    </r>
  </si>
  <si>
    <t>Gestión antieconómica para el proyecto, con presunto detrimento al patrimonio del Estado por valor de $ 13.5 millones y tiene presunta incidencia disciplinaria por inobservancia del artículo 34 de la Ley 734 de 2002</t>
  </si>
  <si>
    <t>Capacitar a los encargados de la Supervisión de los Contratos del personal de apoyo en el procedimiento que deben seguir al momento de aprobar el informe de actividades que deben presentar para el pago del mismo.</t>
  </si>
  <si>
    <t>Capacitación</t>
  </si>
  <si>
    <t>Taller de capacitación</t>
  </si>
  <si>
    <t>EJERCITO</t>
  </si>
  <si>
    <t>Oficio N°. 312 cronogramas de capacitación.
Acta de CapacitaciOn N°. 154 (Manual de Contratacion)
Acta de CapacitaciOn N°. 155 (Funciones de los Supervisores)</t>
  </si>
  <si>
    <t>Identificar las causas que propiciaron el hallazgo y los presuntos responsables</t>
  </si>
  <si>
    <t>Iniciar las investigaciones disciplinarias preliminares a que haya lugar</t>
  </si>
  <si>
    <t>Auto de indagación preliminar según el caso</t>
  </si>
  <si>
    <t>Mediante Oficio N°. 2003 del 29 de abril del 2014, Se remitió por competencia el informe de la Contraloría a la JEFATURA DE INGENIEROS para que inicie la Investigación Legal correspondiente.</t>
  </si>
  <si>
    <r>
      <rPr>
        <b/>
        <u/>
        <sz val="10"/>
        <rFont val="Arial"/>
        <family val="2"/>
      </rPr>
      <t xml:space="preserve">Hallazgo 05 </t>
    </r>
    <r>
      <rPr>
        <sz val="10"/>
        <rFont val="Arial"/>
        <family val="2"/>
      </rPr>
      <t>Actas parciales de entrega El 12/11/2009 se suscribió el Convenio Interadministrativo N.2092967, entre Fonade y el Municipio de Labateca, cuyo objeto es: “EL MUNICIPIO se compromete con FONADE a realizar El suministro y cargue del material pétreo</t>
    </r>
  </si>
  <si>
    <t>Falta de seguimiento a las actividades por parte del contratista y la interventoría.</t>
  </si>
  <si>
    <t>Elaborar lineamientos para el recibo de los suministros de materiales de obra.</t>
  </si>
  <si>
    <t>Dentro de los lineamientos se debe detallar cada una de las actividades a desarrollar para el recibo de los materiales, dentro de los cuales se debe incluir la elaboración de las actas de entrega y recibo de material en obra.</t>
  </si>
  <si>
    <t>Lineamientos.</t>
  </si>
  <si>
    <r>
      <rPr>
        <b/>
        <u/>
        <sz val="10"/>
        <rFont val="Arial"/>
        <family val="2"/>
      </rPr>
      <t>Hallazgo 06</t>
    </r>
    <r>
      <rPr>
        <sz val="10"/>
        <rFont val="Arial"/>
        <family val="2"/>
      </rPr>
      <t xml:space="preserve"> Repuestos y Combustible Durante la vigencia del convenio 0267 de 2009, se han contratado los servicios de repuestos y mantenimiento para la maquinaria que no estuviera incluida en el servicio post venta o garantía. Sin embargo, no existe inventario de algunos repuestos de consumo frecuente no preventivo.</t>
    </r>
  </si>
  <si>
    <t>Repuestos: Falta de stock de repuestos de consumo frecuente o preventivo</t>
  </si>
  <si>
    <t>Establecer cual es el inventario de repuestos de consumo frecuente y preventivo no previstos inicialmente</t>
  </si>
  <si>
    <t>Realizar una lista de necesidades para solicitar autorización en Comité Operativo del Convenio</t>
  </si>
  <si>
    <t>Inventario y lista de necesidades de repuestos</t>
  </si>
  <si>
    <t>Listado de inventario de los repuestos de consumo en depósito (FONADE y Comando Operativo N°. 1)
Lista de necesidades de repuestos.
Acta N°. 005 registro 002 Rendimiento y consumo del equipo sin carga.
Actas de verificación mensual de gasto de combustible.</t>
  </si>
  <si>
    <t xml:space="preserve">Deficiencia en la implementación de los parámetros utilizados para la comparación del consumo promedio de combustible.
</t>
  </si>
  <si>
    <t>Mejorar el sistema de comparación de tablas de consumo real versus las pruebas de esfuerzo en campo para lo cual se ejecutaran las mediciones contemplando dos escenarios: equipos cargados en pendiente y equipos sin carga</t>
  </si>
  <si>
    <t>Determinar los promedios de consumo de combustible por equipo teniendo en cuenta equipo cargado en pendiente y equipo sin carga</t>
  </si>
  <si>
    <t>Informe de pruebas de esfuerzo equipo cargado y equipo sin carga</t>
  </si>
  <si>
    <t xml:space="preserve">Oficio N°. 1996 (Apertura Indagación Preliminar N°. 001/2014-averiguación de responsables consumo de combustible)
Relación del suministro de combustible del primer trimestre del 2014 por máquina. </t>
  </si>
  <si>
    <t>Establecer las actas respectivas para la comparación periódica</t>
  </si>
  <si>
    <t>Actas</t>
  </si>
  <si>
    <t xml:space="preserve">Acta verificación de los rendimientos y el consumo de combustible (acpm) de volquetas doble troque con carga. 
Acta verificación de los rendimientos y el consumo de combustible (acpm) volquetas doble troque sin carga y en terreno plano. 
Relación del suministro de combustible del primer trimestre del 2014 por máquina. </t>
  </si>
  <si>
    <r>
      <rPr>
        <b/>
        <sz val="10"/>
        <rFont val="Arial"/>
        <family val="2"/>
      </rPr>
      <t>Hallazgo 07</t>
    </r>
    <r>
      <rPr>
        <sz val="10"/>
        <rFont val="Arial"/>
        <family val="2"/>
      </rPr>
      <t xml:space="preserve"> FD - Materiales de Obra para Pavimentación sin utilizar en el Proyecto Por deficiencias en la etapa de Planeación y falta de correspondencia con el estudio de necesidades desde inicios de la fase constructiva del Proyecto La Soberanía</t>
    </r>
  </si>
  <si>
    <t>Gestión antieconómica para el proyecto, dado que se incurre en una serie de gastos que en nada beneficiaron a la carretera.</t>
  </si>
  <si>
    <r>
      <rPr>
        <b/>
        <u/>
        <sz val="10"/>
        <rFont val="Arial"/>
        <family val="2"/>
      </rPr>
      <t xml:space="preserve">Hallazgo 08 </t>
    </r>
    <r>
      <rPr>
        <sz val="10"/>
        <rFont val="Arial"/>
        <family val="2"/>
      </rPr>
      <t>D Construcción del Puente La Quebrada Seca Por falta de compromiso del contratista de obra se pudo evidenciar en la visita de obra de la CGR que el Puente sobre la Quebrada Seca ubicado entre el Km5+100 y Km5+160.</t>
    </r>
  </si>
  <si>
    <t>Falta de compromiso del contratista de obra.</t>
  </si>
  <si>
    <t>Adelantar las acciones  sancionatorias correspondientes al contratista.</t>
  </si>
  <si>
    <t>Adelantar proceso de sanción pecuniaria al contratista.</t>
  </si>
  <si>
    <t>Comunicación al contratista.</t>
  </si>
  <si>
    <t>Mediante oficio No. 20142320122771 al contratista,  reiteración de documentos para liquidación y terminación del contrato de obra No 2130332,  oficio No.  CORRVIAL-0089-2014 y con radicado de Fonade No. 20144300103192,  donde la interventoria solicita la aplicación de la cláusula penal pecuniaria.</t>
  </si>
  <si>
    <t>Efectuar gestiones de reclamación ante la Aseguradora.</t>
  </si>
  <si>
    <t>Adelantar reclamación ante la Aseguradora.</t>
  </si>
  <si>
    <t>Comunicación a la Aseguradora.</t>
  </si>
  <si>
    <t xml:space="preserve">Oficio No. 20145200049571 a la Aseguradora   notificando el siniestro. </t>
  </si>
  <si>
    <r>
      <rPr>
        <b/>
        <u/>
        <sz val="10"/>
        <rFont val="Arial"/>
        <family val="2"/>
      </rPr>
      <t>Hallazgo 09</t>
    </r>
    <r>
      <rPr>
        <sz val="10"/>
        <rFont val="Arial"/>
        <family val="2"/>
      </rPr>
      <t xml:space="preserve"> Construcción de obras de arte y de contención. Se pudo evidenciar durante la visita técnica que varias de las obras objeto del contrato No. 2130402 que tiene por objeto Construcción de obras de arte y de contención, entre el PR 5 y el PR 8 del proyecto de la Soberanía no se encontraban en ejecución.</t>
    </r>
  </si>
  <si>
    <t>Atraso en las obras, por falta de personal del contratista.</t>
  </si>
  <si>
    <t>Teniendo en cuenta que el contratista presentó un avance significativo, se prorrogó el contrato No. 2130402, hasta el 31 de enero de 2014.</t>
  </si>
  <si>
    <t>Verificar el cumplimiento de ejecución al terminar la obra.</t>
  </si>
  <si>
    <t>Acta de obra.</t>
  </si>
  <si>
    <t>Acta de entrega y recibo final del objeto del 28 de febrero de 2014, contractual, Acta de terminación del contrato del 29 de enero de 2014 y mediante radicado No. CORRVIAL-488-14 con radicado de fonade No. 20144300601512 el interventor hace entrega del informe final de obra y para la liquidación del contrato 2130402.</t>
  </si>
  <si>
    <r>
      <rPr>
        <b/>
        <u/>
        <sz val="10"/>
        <rFont val="Arial"/>
        <family val="2"/>
      </rPr>
      <t xml:space="preserve">Hallazgo 10 </t>
    </r>
    <r>
      <rPr>
        <sz val="10"/>
        <rFont val="Arial"/>
        <family val="2"/>
      </rPr>
      <t>Construcción de obras complementarias de Arte y de Contención. El contrato No. 2124032 que tiene por objeto construcción de obras complementarias de arte y de contención, del tramo vial comprendido entre el PR19 y el PR2I en el proyecto carretera de la Soberanía</t>
    </r>
  </si>
  <si>
    <t xml:space="preserve">Atraso de obras y el guarda rueda de un boxcoulvert-alcantarilla de cajón que quedó por debajo de la cota de rasante de la vía. </t>
  </si>
  <si>
    <t>Teniendo en cuenta que el contratista presentó un avance significativo, se prorrogó el contrato No. 2124032, hasta el 28 de febrero de 2014.</t>
  </si>
  <si>
    <t xml:space="preserve">Verificar el cumplimiento de ejecución al terminar la obra. </t>
  </si>
  <si>
    <t>Acta de entrega y recibo final del objeto del 4  de abril de 2014, contractual, Acta de terminación del contrato del 30 de marzo de 2014 y Mediante radicado No. CORRVIAL-489-14 con radicado de fonade No. 20144300601532 el interventor hace entrega del informe final.</t>
  </si>
  <si>
    <t>Adelantar las obras de realce del boxcoulvert-alcantarilla de cajón.</t>
  </si>
  <si>
    <t>Realizar trabajos correctivos del boxcoulvert.</t>
  </si>
  <si>
    <t>Documento verificación.</t>
  </si>
  <si>
    <r>
      <rPr>
        <b/>
        <u/>
        <sz val="10"/>
        <rFont val="Arial"/>
        <family val="2"/>
      </rPr>
      <t>Hallazgo 11</t>
    </r>
    <r>
      <rPr>
        <sz val="10"/>
        <rFont val="Arial"/>
        <family val="2"/>
      </rPr>
      <t xml:space="preserve"> FD Estructura del pavimento Del contrato No. 2092649 Estudios y diseños, gestión social, predial y ambiental, para el mejoramiento de las vías, grupo 1: carretera de la Soberanía, iniciado en noviembre de 2009 y entregado en Enero de 2011, el diseño estructural del pavimento que se plantea en el estudio en concreto rígido, no fue utilizado.</t>
    </r>
  </si>
  <si>
    <t>SEGURIDAD VIAL 2013</t>
  </si>
  <si>
    <r>
      <rPr>
        <b/>
        <sz val="10"/>
        <rFont val="Calibri"/>
        <family val="2"/>
        <scheme val="minor"/>
      </rPr>
      <t>Hallazgo 1:</t>
    </r>
    <r>
      <rPr>
        <sz val="10"/>
        <rFont val="Calibri"/>
        <family val="2"/>
        <scheme val="minor"/>
      </rPr>
      <t xml:space="preserve"> Administrativo, Seguridad Vial y Seguridad Jurídica en su marco normativo regulatorio, la seguridad vial se encuentra enmarcada bajo una normatividad dispersa y en ocasiones ambigua, su aplicación se toma contradictoria,  No se tiene una efectividad regulación sancionatoria,   La reglamentación de transporte público tiene graves deficiencias en su esquema de empresas afiliadoras, favorecen situaciones como la informalidad en algunas modalidades de servicio público, la denominada guerra del centavo y la piratería</t>
    </r>
  </si>
  <si>
    <t>El marco normativo regulador de la seguridad vial ha creado instancias que no han operado y anos después surgen propuestas o esquemas similares sin hacer una depuración de dichas normas y que en su vigencia se hubiese dado efectivo cumplimiento.</t>
  </si>
  <si>
    <t>a) Realizar divulgación del contenido y aplicación de la Ley. Con la expedición de la Ley 1696 del 19 de diciembre de 2013, "Por la cual se dictan disposiciones penales y administrativas  para sancionar  la Conducción bajo el influjo del Alcohol  u otras sustancias sicoactivas", la cancelación  de está es más gravosa que la suspensión.</t>
  </si>
  <si>
    <t>Realizar divulgación a través de una circular dirigida a las autoridades de Tránsito, en relación a los cambios producidos con la expedición de la Ley 1696 de  2013.</t>
  </si>
  <si>
    <t>MINTRANSPORTE DTT - Dra. Ayda</t>
  </si>
  <si>
    <t>b) Implementar las disposiciones de la Resolución 4564 del 6 de noviembre de 2011, que creó el marco regulatorio de la integración SIMIT - RUNT.</t>
  </si>
  <si>
    <t>Implementar la solución tecnológica de interacción RUNT - SIMIT.</t>
  </si>
  <si>
    <t>Funcionalidad Implementada</t>
  </si>
  <si>
    <t xml:space="preserve"> MINTRANSPORTE DTT - Dra. Ayda</t>
  </si>
  <si>
    <t>Se hizo el despliegue implementando lo dispuesto en la Resolución 4564 de 2011 el día 10 de mayo de 2014.</t>
  </si>
  <si>
    <t>c) Culminar las actividades propuestas para el año 2014, respecto de la reglamentación del transporte público Especial y Mixto.</t>
  </si>
  <si>
    <t>1. Continuar con el procedimiento de expedición de las regulaciones.</t>
  </si>
  <si>
    <t>Estudio para la modalidad del transporte mixto.</t>
  </si>
  <si>
    <t xml:space="preserve">2. Continuar con las mesas de análisis y recopilación de propuestas </t>
  </si>
  <si>
    <t>Acto administrativo.</t>
  </si>
  <si>
    <t>d) La ANSV ejercerá las funciones del CONSET en cuanto a las modalidades terrestres, de acuerdo al  artículo 23 de la Ley 1702 de 2013. El CONSET, se mantuvo para las restantes modalidades.</t>
  </si>
  <si>
    <t>La Agencia Nacional de Seguridad Vial, ejercerá las funciones que en materia de transporte terrestre corresponden al CONSET. Corresponderá al Ministerio de Transporte determinar la dependencia que se encargará de la coordinación del Consejo en cuanto a las modalidades restantes.</t>
  </si>
  <si>
    <t>Sesión Consejo Consultivo</t>
  </si>
  <si>
    <t>e) Generar acciones dirigidas a las autoridades locales  para cada uno de los temas relacionados.</t>
  </si>
  <si>
    <t>Continuar con las estrategias de divulgación e información en relación con las vigencias de las licencias de conducción, dando aplicación a la sentencia del Consejo de Estado sobre la sustitución.  Expedir circular para generar control en materia de velocidad, cinturones y revisión técnico mecánica.</t>
  </si>
  <si>
    <t>Circulares</t>
  </si>
  <si>
    <r>
      <rPr>
        <b/>
        <sz val="10"/>
        <rFont val="Calibri"/>
        <family val="2"/>
        <scheme val="minor"/>
      </rPr>
      <t>Hallazgo 2</t>
    </r>
    <r>
      <rPr>
        <sz val="10"/>
        <rFont val="Calibri"/>
        <family val="2"/>
        <scheme val="minor"/>
      </rPr>
      <t xml:space="preserve"> :Administrativo Marco Normativo regulatorio de seguridad vial a. Deficiente formación que tienen nuestros motociclistas. Así como del proceso para obtener la certificación de conocimientos y habilidades para conducir estos vehículos
</t>
    </r>
  </si>
  <si>
    <t>La ley 1450  del 16 de junio de 2011 por lo cual se adopta el Plan Nacional de desarrollo 2011 – 2014, dispone la expedición del “Programa integral de estándares de servicio y seguridad vial para el tránsito de motocicletas” por parte del MT, aspecto que a la fecha no se ha realizado. Situación que afecta el logro de los objetivos propuestos en la política pública de seguridad vial y podría conducir a que los índices de accidentalidad se mantengan o incremente con consecuencias negativas en vidas humanas</t>
  </si>
  <si>
    <t>a) Comunicación dirigida a las autoridades de educación, para que en el marco de sus competencias revisen y hagan seguimiento en relación a las obligaciones de los Centros de Enseñanza,  como institutos de trabajo para el desarrollo humano.</t>
  </si>
  <si>
    <t>Expedir Comunicación con destino al Ministerio de Educación Nacional para que este replique con las autoridades locales, encargadas de la vigilancia y control de las instituciones educativas.</t>
  </si>
  <si>
    <t>Se envío oficio dirigido al Ministerio de Educación con radicado 20144210143921.</t>
  </si>
  <si>
    <t>b) Expedir el documento "Programa integral de estándares de servicio y seguridad vial para el tránsito de motocicletas".</t>
  </si>
  <si>
    <t>Publicar el Acto Administrativo que contenga el  "Programa integral de estándares de servicio y seguridad vial para el tránsito de motocicletas".</t>
  </si>
  <si>
    <t xml:space="preserve"> Acto Administrativo </t>
  </si>
  <si>
    <t>c) Elaborar estudio técnico para definir condiciones de uso vehicular para la población en condición de Discapacidad, infantil y adulto mayor bajo las condiciones de la ley 1618, artículo 15.</t>
  </si>
  <si>
    <t>Estudio Técnico</t>
  </si>
  <si>
    <t>Estudio.</t>
  </si>
  <si>
    <t>d) Establecer obligaciones especiales y adicionales,  para verificar las condiciones de los equipos que prestan el servicio de transporte de carga.</t>
  </si>
  <si>
    <t xml:space="preserve">Incorporar como obligatoria la revisión de los Remolques, para los vehículos articulados de carga. </t>
  </si>
  <si>
    <t xml:space="preserve">e) En mesa de trabajo técnica, analizar la posibilidad de ampliar los aspectos a revisar. Expedir la reglamentación tarifaria  y continuar con la revisión  de los aspectos técnicos de la homologación de vehículos. </t>
  </si>
  <si>
    <t xml:space="preserve">Mesas de Trabajo técnicas con los CDA para revisar si es necesario mejorar las actuales normas técnicas. </t>
  </si>
  <si>
    <t>Actas de mesas técnicas.</t>
  </si>
  <si>
    <r>
      <rPr>
        <b/>
        <sz val="10"/>
        <rFont val="Calibri"/>
        <family val="2"/>
        <scheme val="minor"/>
      </rPr>
      <t>Hallazgos No. 3:</t>
    </r>
    <r>
      <rPr>
        <sz val="10"/>
        <rFont val="Calibri"/>
        <family val="2"/>
        <scheme val="minor"/>
      </rPr>
      <t xml:space="preserve"> Administrativo Régimen sancionatorio del Sector de Tránsito y Transporte Terrestre.  A la fecha los CDA’  no cuenta con un régimen sancionatorio aplicable por parte del SPT y del MT,  la Resolución 3768, de Septiembre 26 de 2013, suscrita por el MT, no determina sanciones para ser aplicables por la SPT ya que solo establece medidas administrativas en contra de dichos centros aplicables solo por parte del MT.</t>
    </r>
  </si>
  <si>
    <t>Considerando que las acciones de control y vigilancia son fundamentales como factor disuasorio y que de su efectiva y oportuna aplicación depende la disminución en la comisión de conductas riesgosas generadas en accidentes viales, El sector de Tránsito y Transporte así como nuestro legislador, no han generado una efectiva regulación sancionatoria del sector generando inseguridad jurídica y confusión, evasión e impunidad en sus destinatarios facilitando con ello la comisión de conductas relacionadas con la corrupción, informalidad e inseguridad vial dificultando y controvirtiendo la efectividad de las acciones ejecutadas de control y vigilancia</t>
  </si>
  <si>
    <t xml:space="preserve">Divulgar el contenido y alcance de la Ley 1702 de 2013, que estableció el marco regulatorio de los organismos de Tránsito y de los Organismo de Apoyo al Tránsito. También se expedirán circulares en relación con la figura del abandono de ruta, dirigido a empresas y autoridades. Respecto de las entidades no vigiladas por la Superintendencia se realizará circular con destino a las autoridades locales. </t>
  </si>
  <si>
    <t>1. Circular para organismos de Tránsito.</t>
  </si>
  <si>
    <t>Circular.</t>
  </si>
  <si>
    <t>2. Circular conjunta con la Supertransporte para definir criterios de aplicación de la figura del abandono de ruta.</t>
  </si>
  <si>
    <t xml:space="preserve">3. Circular a las autoridades locales para que ejerzan control sobre los establecimientos no vigilados. </t>
  </si>
  <si>
    <r>
      <rPr>
        <b/>
        <sz val="10"/>
        <rFont val="Calibri"/>
        <family val="2"/>
        <scheme val="minor"/>
      </rPr>
      <t>Hallazgo No. 4</t>
    </r>
    <r>
      <rPr>
        <sz val="10"/>
        <rFont val="Calibri"/>
        <family val="2"/>
        <scheme val="minor"/>
      </rPr>
      <t xml:space="preserve"> Administrativo con presunta incidencia disciplinaria Proceso de registro de infracciones.</t>
    </r>
  </si>
  <si>
    <t>Revisando los reportes de multas y sanciones por infracciones remitidos por la Federación Colombiana de Municipios SIMIT, se encontró que en las vigencias 2011, 2012 y 2013, existen registros de infracciones con codificación desactualizada, utilizando los parámetros de la Resolución 17777 de 2002 y no a la de la Resolución 003027 de 2010, en la vigencia 2011, esta situación se presenta aproximadamente 382 mil infracciones registradas por diferentes secretarias de transito del país</t>
  </si>
  <si>
    <t>Gestionar la corrección de la información desactualizada.</t>
  </si>
  <si>
    <t>Gestionar la corrección de los códigos en el sistema, de las multas impuestas posteriores a la normatividad.</t>
  </si>
  <si>
    <t>Seguimiento semestral</t>
  </si>
  <si>
    <t xml:space="preserve"> SIMIT</t>
  </si>
  <si>
    <t>Se generaron oficios a las autoridades de tránsito solicitandoles la corrección de los códigos de infracción, se recibieron 46 solicitudes de corrección con corte a 30 de Junio de 2014, las cuales fueron atendidas en su totalidad por la Dirección Nacional Simit, se realizó bitacora de seguimiento.</t>
  </si>
  <si>
    <t>Parametrizar  el sistema con el fin de controlar el reporte correcto de los códigos de infracción de tránsito.</t>
  </si>
  <si>
    <t>Ajuste al sistema</t>
  </si>
  <si>
    <t xml:space="preserve">  SIMIT</t>
  </si>
  <si>
    <t>Se solicitó al desarrollador el ajuste en el Sistema.</t>
  </si>
  <si>
    <r>
      <rPr>
        <b/>
        <sz val="10"/>
        <rFont val="Calibri"/>
        <family val="2"/>
        <scheme val="minor"/>
      </rPr>
      <t>Hallazgo No. 5</t>
    </r>
    <r>
      <rPr>
        <sz val="10"/>
        <rFont val="Calibri"/>
        <family val="2"/>
        <scheme val="minor"/>
      </rPr>
      <t xml:space="preserve"> Administrativo, Logística nacional en seguridad Vial  Dentro del contrato C-CFPV-017-2013, reporta que Bogotá presenta graves problemas de accidentalidad vial y de información  relativa a multas y recaudo, el sistema de información propio presenta problemas de procesamiento y almacenamiento de la información además que es grave el problema de infraestructura, el tema de seguridad vial es manejado autónomamente de otros niveles de gobierno</t>
    </r>
  </si>
  <si>
    <t>En la mayoría de municipios hay baja preparación del personal en temas viales las campañas son ocasionales, no hay disponibilidad de ambulancias, los municipios no llevan estadísticas para verificar la gestión en seguridad con relación de accidentes así como de multas, cartera y cobro, ausencia o insuficiencia en los presupuestos municipales para campañas educativas y amoblamiento necesario para la seguridad vial</t>
  </si>
  <si>
    <t xml:space="preserve">Realizar mesa de trabajo con la Dirección de Transporte y Tránsito de la Policía Nacional y los representantes de las autoridades de tránsito, para analizar la posibilidad de establecer un indicador para evaluar la realización de controles, en el cual se incluyan los datos de los operativos adelantados por los cuerpos de control propios  en los municipios que cuentan con personal.  </t>
  </si>
  <si>
    <t xml:space="preserve">1. Mesa de Trabajo. </t>
  </si>
  <si>
    <t>Actas.</t>
  </si>
  <si>
    <t>2. Documento de Conclusiones.</t>
  </si>
  <si>
    <t>Documento con conclusiones.</t>
  </si>
  <si>
    <r>
      <rPr>
        <b/>
        <sz val="10"/>
        <rFont val="Calibri"/>
        <family val="2"/>
        <scheme val="minor"/>
      </rPr>
      <t>Hallazgo No. 6</t>
    </r>
    <r>
      <rPr>
        <sz val="10"/>
        <rFont val="Calibri"/>
        <family val="2"/>
        <scheme val="minor"/>
      </rPr>
      <t xml:space="preserve">. Administrativo. Implementación del Plan Nacional de Seguridad Vial 2011-2016 el MT adopto dos planes (2004-2010 y 2011 – 2016), ninguno de los dos ha sido ejecutado, a pesar de ser argumentada su implementación, en la alta accidentalidad en Colombia por ser esta la segunda causa de muerte violenta en el país y en donde se instituía que se hacía necesario emprender acciones dirigidas a reducir los índices de siniestralidad. Enfocados hacia los distintos elementos que intervienen en el tránsito (medio ambiente-vehículo-elemento humano). </t>
    </r>
  </si>
  <si>
    <t xml:space="preserve">No se  ha logrado constituir una política pública  en materia de seguridad vial, ni se han cristalizado la totalidad de las metas establecidas en dicho plan. Lo cual incrementaría la seguridad vial en el país, disminuir el número de lesionados.      </t>
  </si>
  <si>
    <t>Ajuste al documento constitutivo del Plan Nacional de Seguridad Vial.</t>
  </si>
  <si>
    <t>1. Mesas de Trabajo con autoridades públicas y sector privado.</t>
  </si>
  <si>
    <t>Mesas de trabajo .</t>
  </si>
  <si>
    <t xml:space="preserve"> MINTRANSPORTE ASESORA SEGURIDAD VIAL  - Dra. Yasmin Gaitan</t>
  </si>
  <si>
    <t>2. Adopción del Plan por acto administrativo.</t>
  </si>
  <si>
    <t>Un (1) Acto Administrativo</t>
  </si>
  <si>
    <r>
      <rPr>
        <b/>
        <sz val="10"/>
        <rFont val="Calibri"/>
        <family val="2"/>
        <scheme val="minor"/>
      </rPr>
      <t>Hallazgo No. 7</t>
    </r>
    <r>
      <rPr>
        <sz val="10"/>
        <rFont val="Calibri"/>
        <family val="2"/>
        <scheme val="minor"/>
      </rPr>
      <t xml:space="preserve"> Administrativo, implementación Observatorio Nacional de Seguridad Vial. A Noviembre de 2013 y a pesar de haber ejecutado varias acciones aún no se ha implementado  el observatorio y dada la importancia que esta genera para la seguridad vial del país, no se cuenta con cifras oficiales de accidentalidad por cuanto se presentan inconsistencias en la información reportada y por la falta de integridad de la información con otras bases de datos de diferentes entidades.</t>
    </r>
  </si>
  <si>
    <t xml:space="preserve">Se tiene que el país no cuenta con información que le permita planificar, evaluar y monitorear la política pública en materia de seguridad vial. Lo que redunda en incrementar la morbilidad para accidentes viales en el país.  </t>
  </si>
  <si>
    <t>Estructuración institucional de la Agencia Nacional de Seguridad Vial, que según la Ley 1702 de 2013 debe organizar el Observatorio como una dependencia suya.
Realización del plan de acción del Observatorio de seguridad vial para el año 2014 que contempla mesas de trabajo.</t>
  </si>
  <si>
    <t xml:space="preserve">1. Destinación de personal y recursos.                                                          </t>
  </si>
  <si>
    <t xml:space="preserve">Contratación de consultores.
</t>
  </si>
  <si>
    <t>2. Entrega de información.</t>
  </si>
  <si>
    <t>Documento.</t>
  </si>
  <si>
    <t>3. Convocatoria y realización de una mesa de trabajo trimestral.</t>
  </si>
  <si>
    <r>
      <rPr>
        <b/>
        <sz val="10"/>
        <rFont val="Calibri"/>
        <family val="2"/>
        <scheme val="minor"/>
      </rPr>
      <t>Hallazgo No. 8</t>
    </r>
    <r>
      <rPr>
        <sz val="10"/>
        <rFont val="Calibri"/>
        <family val="2"/>
        <scheme val="minor"/>
      </rPr>
      <t xml:space="preserve"> Administrativo, Ejecución Presupuestal proyecto seguridad Vial Se observa que el Ministerio de Transporte en desarrollo del programa “Fortalecimiento de la capacidad institucional para la Administración, Gestión e implementación de Políticas, Programas y Proyectos para la Seguridad Vial en los Modos de transporte Terrestre Automotor Terrestre Ferrero y Acuático Nacional” fue limitado dado que del presupuesto asignado para la vigencia 2012,  ($841 millones) solo ejecutó el 11% de lo corrido del año 2013, tan solo se ha ejecutado 8% del presupuesto aprobado </t>
    </r>
  </si>
  <si>
    <t>Debido en gran parte a la desarticulación que se presenta con los diferentes actores de la seguridad vial y a la baja implementación de los Planes Seguridad Vial que se han aprobado desde el año 2004. Con el cual  genera el incumplimiento del objetivo general el cual es reducir la accidentalidad vial en los modos de transporte terrestre</t>
  </si>
  <si>
    <t>Aumentar el nivel de ejecución del programa “Fortalecimiento de la capacidad institucional para la Administración, Gestión e implementación de Políticas, Programas y Proyectos para la Seguridad Vial en los Modos de transporte Terrestre Automotor Terrestre Ferrero y Acuático Nacional”.</t>
  </si>
  <si>
    <t>1. Contratación de consultorías.</t>
  </si>
  <si>
    <t>Contrato.</t>
  </si>
  <si>
    <t xml:space="preserve">2. Selección  de la fiduciaria.                                             </t>
  </si>
  <si>
    <t>3. Vinculación de personal.</t>
  </si>
  <si>
    <r>
      <rPr>
        <b/>
        <sz val="10"/>
        <rFont val="Calibri"/>
        <family val="2"/>
        <scheme val="minor"/>
      </rPr>
      <t>Hallazgo 9</t>
    </r>
    <r>
      <rPr>
        <sz val="10"/>
        <rFont val="Calibri"/>
        <family val="2"/>
        <scheme val="minor"/>
      </rPr>
      <t>. Administrativo, Licencias de conducción canceladas y suspendidas. 
1. Se imponen comparendos por diferentes causas a muchos de estos infractores dentro del periodo de suspensión o cancelación de la licencia, Lo anterior implicaría que presuntamente los infractores están conduciendo con licencias falsas o no se les impone comparendo por “conducir  un vehículo sin llevar consigo la licencias
2. En una muestra de 50 números de cédula se observó que al 42% de ellas, se asocian varias licencias de conducción, expedidas por diferentes organismos de tránsito y para una misma categoría  además,  presentan infracciones a las normas de  tránsito por embriaguez por lo cual se les cancele o suspenda la licencia.  Esto ha permitido que continúen conduciendo y por ende infringiendo las normas de tránsito.</t>
    </r>
  </si>
  <si>
    <t>En la información reportada por el SIMIT (9831 registros) sobre los comparendos impuestos se observó que el 20% son infractores por conducir en estado de embriaguez, y son conductores del servicio público además a 60 de estos conductores se les impone dos y tres veces en el mismo año comparendos por este mismo hecho.</t>
  </si>
  <si>
    <t>1. Resolución para que los sistemas RUNT Y SIMIT garanticen la efectividad de la medida de  retención preventiva de la retención de la Licencias
Resoluciones que reglamenta la retención.</t>
  </si>
  <si>
    <t>Poner a disposición del RUNT un servicio Web   que permita llevar el control de las infracciones de tránsito que llevan consigo retención de la licencia de conducción.</t>
  </si>
  <si>
    <t>Desarrollo de servicio Web.</t>
  </si>
  <si>
    <t>Se solicitó al desarrollador la construción del Servicio Web.</t>
  </si>
  <si>
    <t xml:space="preserve">2. Controlar que los ciudadanos a quienes se les retenga la  licencia de conducción por conducir con embriaguez, no puedan realizar trámites asociados a la licencia. </t>
  </si>
  <si>
    <t xml:space="preserve">Implementar en el RUNT el Registro Directo de los Comparendos por Embriaguez por parte de las autoridades de control </t>
  </si>
  <si>
    <t>Despliegue de la funcionalidad.</t>
  </si>
  <si>
    <t xml:space="preserve"> MINTRANSPORTE DTT - Sub Transito
Karol García
</t>
  </si>
  <si>
    <t>Desde la expedición de la Ley 1696 de 2013, se está aplicando en el Sistema RUNT la retención de la Licencia de Conducción por comparendos por embriaguez reportados por la Dirección de Tránsito y Transportede la Policia (DITRA), a través la remisión de archivos a la concesión y aplicación manual.
La concesión desarrollo funcionalidad para que directamente la DITRA cargue en RUNT las licencias retenidas, el cual se encuentran en pruebas y posterior  entrada en produccción.</t>
  </si>
  <si>
    <r>
      <rPr>
        <b/>
        <sz val="10"/>
        <rFont val="Calibri"/>
        <family val="2"/>
        <scheme val="minor"/>
      </rPr>
      <t>Hallazgo 10:</t>
    </r>
    <r>
      <rPr>
        <sz val="10"/>
        <rFont val="Calibri"/>
        <family val="2"/>
        <scheme val="minor"/>
      </rPr>
      <t xml:space="preserve"> Administrativo. Tramite de Licencias de Conducción    El aspirante a obtener por primera vez recategorizar y/o refrendar la licencia de conducción posee la aptitud física, mental y de coordinación motriz adecuada a las exigencias que se requieren para conducir un vehículo automotor.   Analizadas las estadísticas reportadas por el Concesionario RUNT de los certificados emitidos por los CRC’ s y los CEA’ s, en el País y de las licencias expedidas por los Organismos de transito con base en estos certificados se observó que desde el enero de 2012 a mayo de 2013, antes de iniciarse por parte del RUNT el despliegue del ajuste de la funcionalidad para validar la territorialidad se expidieron las licencias de conducción en otros regiones del país diferentes a los municipios y departamentos en los cuales se emitieron los certificados         </t>
    </r>
  </si>
  <si>
    <t xml:space="preserve">Este trámite de la expedición de dichas licencias podría presentarse presuntamente irregular. Con lo cual podría afectarse la seguridad vial, dado que es fundamental que quien posea una licencia para conducir un vehículo automotor sea una persona que efectivamente esté capacitado para hacerlo.          </t>
  </si>
  <si>
    <t>Verificar que sucedió por muestreo de enero a mayo.</t>
  </si>
  <si>
    <t>Reporte estadístico mensual de la expedición de licencias de conducción  por tipo de tramite.</t>
  </si>
  <si>
    <t>Reporte.</t>
  </si>
  <si>
    <r>
      <rPr>
        <b/>
        <sz val="10"/>
        <rFont val="Calibri"/>
        <family val="2"/>
        <scheme val="minor"/>
      </rPr>
      <t>Hallazgo No. 11,</t>
    </r>
    <r>
      <rPr>
        <sz val="10"/>
        <rFont val="Calibri"/>
        <family val="2"/>
        <scheme val="minor"/>
      </rPr>
      <t xml:space="preserve"> Administrativo, Violación a las normas de transito   En cuanto a la cancelación de la licencia, En la selectivas efectuadas a la información suministrada por el concesionario RUNT de la cancelación y suspensión de las licencias de  conducción en el periodo 2011 a junio de 2013, se determinó en algunas casos que los conductores fueron incidentes ya que se encontraba suspendida la licencia por encontrarse en estado de embriaguez y se registra en el RUNT otra suspensión por el mismo hecho, sin embargo no se les cancelo  la licencia tal como lo establece la norma, mientras que en otros casos, la información sobre este segundo comparendo no se refleja en el sistema RUNT.</t>
    </r>
  </si>
  <si>
    <t>Los conductores continúan infringiendo las normas de tránsito lo cual tiene consecuencias sobre las vidas de los pasajeros, conductores y peatones quienes son los que están expuestos a las actuaciones de estos conductores que se constituyen en riesgo para la seguridad vial</t>
  </si>
  <si>
    <t>Desarrollar un sistema de alertas a los organismos de tránsito por  el SIMIT</t>
  </si>
  <si>
    <t>Generar alertas a los Organismos de Tránsito, que les permita  verificar si el infractor es reincidente</t>
  </si>
  <si>
    <t>Ajuste al sistema.</t>
  </si>
  <si>
    <t>Se solicitó el desarrollo de la nueva funcionalidad de alertas a las autoridaes de tránsito de infractores reincidentes.</t>
  </si>
  <si>
    <t xml:space="preserve">Diseño de una estrategia de información para la promoción de una nueva cultura vial centrada en el cumplimiento a las normas de tránsito. </t>
  </si>
  <si>
    <r>
      <rPr>
        <b/>
        <sz val="10"/>
        <rFont val="Calibri"/>
        <family val="2"/>
        <scheme val="minor"/>
      </rPr>
      <t xml:space="preserve">Hallazgo No. 12, </t>
    </r>
    <r>
      <rPr>
        <sz val="10"/>
        <rFont val="Calibri"/>
        <family val="2"/>
        <scheme val="minor"/>
      </rPr>
      <t>Administrativo con presunta incidencia Disciplinaria validación territorial CRC y CEAS El Ministerio de Transporte emitió la resolución 12336 con fecha diciembre 28 de 2012, en la cual estableció que se validara la territorialidad del certificado del CRC (municipal o departamental), sin embargo solo hasta mayo de 2013, se inició el despliegue en el sistema RUNT el ajuste en la funcionalidad.</t>
    </r>
  </si>
  <si>
    <t>Se evidencia que la funcionalidad del RUNT puesta en operación  en el 2013 para la validación de la territorialidad no se ajusta a la normatividad que en el caso de los CRC debería asociarse a cada CRC un único organismo de tránsito.</t>
  </si>
  <si>
    <t xml:space="preserve">Elaborar un Documento con destino a la Concesión RUNT para que verifique que las validaciones y restricciones se estén aplicando de acuerdo a las disposiciones legales. </t>
  </si>
  <si>
    <t>Oficio con destino a la Concesión RUNT.</t>
  </si>
  <si>
    <t>Oficio.</t>
  </si>
  <si>
    <t>Se remitió a la Concesión RUNT el oficio radicado No. 20144210144011 de mayo 8 de 2014.</t>
  </si>
  <si>
    <r>
      <rPr>
        <b/>
        <sz val="10"/>
        <rFont val="Calibri"/>
        <family val="2"/>
        <scheme val="minor"/>
      </rPr>
      <t>Hallazgo No. 13:</t>
    </r>
    <r>
      <rPr>
        <sz val="10"/>
        <rFont val="Calibri"/>
        <family val="2"/>
        <scheme val="minor"/>
      </rPr>
      <t>. Administrativo Validación resultado examen CRC y licencia de conducción Se evidencia el caso en los que bien el ciudadano obtuvo como resultado del examen de Aptitud Física Mental y de Coordinación,   “NO APTO”, a la fecha tiene licencia de conducción vigente para una o varias categorías algunas obtenidas con anterioridad a la fecha del examen en el CRC.</t>
    </r>
  </si>
  <si>
    <t>Revisada la resolución 12336 de 2012, que unifica la normatividad para los centros de reconocimiento de conductores, se determina que esta no establece acciones de reporte por parte de estos centros para casos de resultado “NO APTO”.  Esta situación se constituye en un potencial riesgo toda vez que conductores con resultado “no apto”, en el examen del CRC cuenta con licencia de conducción vigente.</t>
  </si>
  <si>
    <t>Determinar el mecanismos necesario para que la persona que fue declarada no apta por un Centro de reconocimiento deba acudir nuevamente a él.</t>
  </si>
  <si>
    <t>Mesa de trabajo para determinar si es necesario Resolución o Mejora.</t>
  </si>
  <si>
    <r>
      <rPr>
        <b/>
        <sz val="10"/>
        <rFont val="Calibri"/>
        <family val="2"/>
        <scheme val="minor"/>
      </rPr>
      <t>Hallazgo No. 14.</t>
    </r>
    <r>
      <rPr>
        <sz val="10"/>
        <rFont val="Calibri"/>
        <family val="2"/>
        <scheme val="minor"/>
      </rPr>
      <t xml:space="preserve"> Administrativo, Jurisdicción curso sobre normas de tránsito  Durante vigencias 2010 a Noviembre de 2013,  se observó que el 65% de las capacitaciones a los infractores de las normas de tránsito, para acogerse a la reducción de la multa durante este periodo lo efectuó una sola empresa cuyos centros integrales de atención se encuentran ubicados en Valledupar, Popayán Rionegro, Medellín, Cali y Bogotá,  Aunque la norma no lo prohíbe, si es importante resaltar que los comparendos fueron impuestos en 266 municipios, muchos de ellos distantes del lugar donde se efectuaron los cursos. Debido a que la norma permite mencionar que la certificación expedida por el Centro Integral de Atención es un documento de carácter público, que tiene validez en todo el territorio nacional y ante cualquier organismo de tránsito.  Los CIAS, no se encuentran aún conectados al RUNT, con el fin de contar con validaciones que permitirían una mayor seguridad de la presencia del infractor en los centros de capacitación. </t>
    </r>
  </si>
  <si>
    <t>Este trámite de la certificación de los cursos, podrían presentarse presuntamente irregular, por cuanto las personas podrían estar  beneficiando con descuentos en los pagos de sus comparendos sin cumplir con el fin último que es concientizar a los conductores para que no continúen infringiendo las normas de tránsito y así contribuir a bajar los índices de mortalidad y mejorar la seguridad vial del País.  Se dará traslado a la Superintendencia de Puertos, como ente encargado de vigilar y controlar a los centros mencionados.</t>
  </si>
  <si>
    <t>Ajustar las reglamentaciones y fortalecer en los  sistemas del SIMIT y del RUNT, la capacidad de control para garantizar que los Centros Integrales y los organismos de transito que dictan los cursos cumplan con el tiempo señalado en el curso y con la presencia del infractor.</t>
  </si>
  <si>
    <t>Proyectar resolución para unificar las condiciones para realizar los cursos.</t>
  </si>
  <si>
    <t>Proyecto de Resolución.</t>
  </si>
  <si>
    <r>
      <rPr>
        <b/>
        <sz val="10"/>
        <rFont val="Calibri"/>
        <family val="2"/>
        <scheme val="minor"/>
      </rPr>
      <t>Hallazgo No. 15</t>
    </r>
    <r>
      <rPr>
        <sz val="10"/>
        <rFont val="Calibri"/>
        <family val="2"/>
        <scheme val="minor"/>
      </rPr>
      <t xml:space="preserve">, Administrativo con presunto alcance disciplinario, Habitación de Organismos de Transito para dictar cursos a infractores.     
 De la revisión de los cursos para infractores de normas de tránsito, realizados por los Organismos de tránsito, se constató que diez (10) de estos se encuentran efectuando capacitación sin encontrarse autorizados por el Ministerio de Transporte. Es de resaltar que en estos municipios se encuentran habilitados Centros Integrales de Atención CIAS. </t>
    </r>
  </si>
  <si>
    <t>Incumplimiento de lo establecido en el Artículo 1 de la resolución 4230 de 2010.</t>
  </si>
  <si>
    <t>Implementar las mejoras que se han venido diseñado en relación a la producción de los certificados.</t>
  </si>
  <si>
    <t>Acto administrativo
Circular</t>
  </si>
  <si>
    <t>Se está estrucurando proyecto de acto administrativo que contempla las medidas necesarias para lograr la accion de mejora propuesta.</t>
  </si>
  <si>
    <r>
      <rPr>
        <b/>
        <sz val="10"/>
        <rFont val="Calibri"/>
        <family val="2"/>
        <scheme val="minor"/>
      </rPr>
      <t>Hallazgo No. 16</t>
    </r>
    <r>
      <rPr>
        <sz val="10"/>
        <rFont val="Calibri"/>
        <family val="2"/>
        <scheme val="minor"/>
      </rPr>
      <t xml:space="preserve"> Administrativo Operación de Centros Integrales de Atención CIA s
De acuerdo a la información suministrada por el SIMIT, de las vigencias 2011 a 2013, se observa que tres Centros Integrales de Atención – CIAS, generaron certificados por capacitación a los infractores sobre normas de tránsito, en fechas anteriores a la habilitación por parte del Ministerio de Transporte.  CIATRAN – Bogotá,   Nit.  830.120.753 Resolución 7004-05-06-07
CIATRAN – Medellín Nit.  830.120.753 Resolución 3173-77—78-79
</t>
    </r>
  </si>
  <si>
    <t>No se registra</t>
  </si>
  <si>
    <t>1. El SIMIT efectuará un desarrollo  para evitar que los Centros Integrales de Atención, reporten cursos previo a la habilitación por parte del Ministerio de Transporte</t>
  </si>
  <si>
    <t xml:space="preserve">Controlar el reporte de los cursos al SIMIT a partir de la fecha de la habilitación. </t>
  </si>
  <si>
    <t>Desarrollo para controlar el  reporte</t>
  </si>
  <si>
    <t xml:space="preserve">2. Revisar y solicitar al Organismos de Tránsito y al Centro integral el cruce de información respectiva para establecer los tiempos reales.
Solicitar el ajuste del sistema de información que permita la validación de fechas. </t>
  </si>
  <si>
    <t xml:space="preserve">Rectificar la información encontrada y oficiar a la Superintendencia de Puertos y Transporte para que adelante la investigación a la que haya lugar. </t>
  </si>
  <si>
    <t xml:space="preserve"> MINTRANSPORTE DTT - Sub Transito
Angie de la Vega</t>
  </si>
  <si>
    <t>Se hizo el oficio de solicitud al SIMIT mediante radicados no. 20144210103421 y 20144210103441. el SIMIT respondió mediante radicados no. 20143210242022 y 20143210242012 pero la información suministrada no fue lo suficientemente detallada por lo que mediante radicado no.20144210135231 se le volvió a requerir dicha información  de forma más detallada.</t>
  </si>
  <si>
    <r>
      <rPr>
        <b/>
        <sz val="10"/>
        <rFont val="Calibri"/>
        <family val="2"/>
        <scheme val="minor"/>
      </rPr>
      <t>Hallazgo No. 17:</t>
    </r>
    <r>
      <rPr>
        <sz val="10"/>
        <rFont val="Calibri"/>
        <family val="2"/>
        <scheme val="minor"/>
      </rPr>
      <t xml:space="preserve"> Administrativo con presunta incidencia Disciplinaria Registro Nacional de Accidentes de Tránsito - RNAT  De acuerdo a lo establecido en el Otro Si, No. 8 del 30 de julio de 2010,  suscrito entre el MT y el Concesionario RUNT, El registro Nacional de accidentes de Tránsito RNAT, debió haber sido implementado en el mes de junio de 2011,  Sin embargo, a Noviembre de 2013, aun no se ha efectuado, dicha implementación a pesar de que en el Decreto 019 de enero de 2012, se estableció como último plazo a julio de 2012.</t>
    </r>
  </si>
  <si>
    <t>No se ha logrado cumplir con lo establecido en la norma se ha tenido que recurrir a suscribir contratos para el soporte técnico y desarrollo de mejoras en el sistema  y soporte y pruebas del sistema de RNAT 2011. Lo anterior genera un presunto incumplimiento en lo establecido en el Decreto 019 de 2012 y en lo referente a lo establecido en el artículo 210</t>
  </si>
  <si>
    <t xml:space="preserve">Poner en marcha el Registro de accidentalidad en el Registro Único Nacional de Tránsito. </t>
  </si>
  <si>
    <t>Establecer un cronograma para el despliegue.</t>
  </si>
  <si>
    <t>Cronograma</t>
  </si>
  <si>
    <t xml:space="preserve"> MINTRANSPORTE DTT - Grupo RUNT
Edgar Buitrago</t>
  </si>
  <si>
    <r>
      <rPr>
        <b/>
        <sz val="10"/>
        <rFont val="Calibri"/>
        <family val="2"/>
        <scheme val="minor"/>
      </rPr>
      <t>Hallazgo No. 18:</t>
    </r>
    <r>
      <rPr>
        <sz val="10"/>
        <rFont val="Calibri"/>
        <family val="2"/>
        <scheme val="minor"/>
      </rPr>
      <t xml:space="preserve"> Administrativo, Reporte accidentalidad vs asignación Organismos de transito 
La resolución 5292 de 2009 establece que la asignación de series y rangos de especies venales que corresponden a Organismos de Transito se hará a través del Sistema RUNT, de manera automática aleatoria y en línea. Así mismo establece que el RUNT asignara los rangos del formulario que consigna el informe de accidentes y no  se asignaran especies venales si el OT  no ha reportado ni cargado exitosamente la información del mes inmediatamente a la nueva asignación.</t>
    </r>
  </si>
  <si>
    <t>A Noviembre de 2013, aún no ha entrado en operación el Registro Nacional de Accidentes de Tránsito RNAT, del Sistema RUNT, no se cuenta con la funcionalidad para que los OT reporten en línea la información de accidentalidad al RUNT, por lo que se requiere realizar procesamientos adicionales y manuales tanto en el Ministerio como en la Concesión RUNT  previos a la asignación de rangos de especies venales y de informes de accidentes.</t>
  </si>
  <si>
    <r>
      <rPr>
        <b/>
        <u/>
        <sz val="10"/>
        <rFont val="Calibri"/>
        <family val="2"/>
        <scheme val="minor"/>
      </rPr>
      <t>Hallazgo No. 19:</t>
    </r>
    <r>
      <rPr>
        <sz val="10"/>
        <rFont val="Calibri"/>
        <family val="2"/>
        <scheme val="minor"/>
      </rPr>
      <t xml:space="preserve"> Administrativo, impresoras de licencias de conducción y transito – Indagación preliminar
No obstante el Ministerio haber definido la ficha técnica de la licencia de conducción el 7 de marzo de 2013, mediante resolución 623, no se observa gestión alguna por parte del Ministerio en exigir al Concesionario RUNT, el cumplimiento de lo establecido en la cláusula tercera  del otrosí No. 5 respecto a que el suministro de las impresoras se suspendería hasta tanto el Ministerio de Transporte definiera la tecnología y material de la nueva licencia  de conducción y de tránsito</t>
    </r>
  </si>
  <si>
    <t>Se observa que este fue suscrito posterior a la entrega de las impresoras. Se dará traslado para indagación preliminar con el fin de que se establezca si esta situación tiene presunta indagación fiscal.</t>
  </si>
  <si>
    <t>NO APLICA</t>
  </si>
  <si>
    <t xml:space="preserve"> MINTRANSPORTE DTT - Coordinador Grupo RUNT</t>
  </si>
  <si>
    <t>NO SE FORMULO ACCIÓN DE MEJORA
Coordinador Grupo RUNT
Soportado con el oficio 20134010376121 del 21/10/2013</t>
  </si>
  <si>
    <r>
      <rPr>
        <b/>
        <sz val="10"/>
        <rFont val="Calibri"/>
        <family val="2"/>
        <scheme val="minor"/>
      </rPr>
      <t>Hallazgo 20</t>
    </r>
    <r>
      <rPr>
        <sz val="10"/>
        <rFont val="Calibri"/>
        <family val="2"/>
        <scheme val="minor"/>
      </rPr>
      <t xml:space="preserve">, Administrativo, Registro RUNT 
 Se registraron varias veces para una misma licencia de conducción suspendida diferentes números de resoluciones, expedidas por los Organismos de Transito.
 Para un mismo número de resoluciones de suspensión, se registran varias fechas de registro o de inicio de suspensión.
 Se encontró que el 11% de las fechas de los registros de suspensión o cancelación son anteriores a las de la emisión de la resolución
 Datos de fechas tanto de registro de inicio y final de la medida y de expedición de la Resolución, no son coherentes.
 De la misma manera sucede con la información registrada para los CIAS ya que se realizó el cruce de información que reporto el concesionario RUNT y la del MT, con lo cual se observó.
 Reporte de direcciones diferentes entre las autorizadas por el Ministerio
 Alguno nombres de establecimientos no se encuentran en el RUNT
 Difieren los números de Habilitación
</t>
    </r>
  </si>
  <si>
    <t>Implementar mecanismos y criterios de integridad y validación a adicionales, que evite errores e inconsistencias en la información</t>
  </si>
  <si>
    <t>Oficiar la SIMIT y al RUNT para que se implementen las validaciones</t>
  </si>
  <si>
    <t xml:space="preserve"> MINTRANSPORTE DTT - Grupo RUNT
Elena Pena</t>
  </si>
  <si>
    <r>
      <rPr>
        <b/>
        <sz val="10"/>
        <rFont val="Arial"/>
        <family val="2"/>
      </rPr>
      <t>Hallazgo N.° 21</t>
    </r>
    <r>
      <rPr>
        <sz val="10"/>
        <rFont val="Arial"/>
        <family val="2"/>
      </rPr>
      <t xml:space="preserve">. </t>
    </r>
    <r>
      <rPr>
        <sz val="10"/>
        <rFont val="Calibri"/>
        <family val="2"/>
        <scheme val="minor"/>
      </rPr>
      <t>Administrativo con presunto alcance disciplinario y fiscal.
Ejecución de recursos a través de ordenes de trabajo y contratos que no constituyen efectivamente realización conjunta de campañas viales preventivas.</t>
    </r>
  </si>
  <si>
    <t>No se aplica efectivamente el objeto definido para el FPV en el desarrollo de los contratos observados.</t>
  </si>
  <si>
    <t xml:space="preserve">Al margen de que no se comparta el fundamento del hallazgo como tampoco su vocación fiscal y/o disciplinaria, mientras se encuentre vigente la competencia del FPV para desarrollar aspectos misionales, quienes lo administramos dejaremos las advertencias consignadas en el hallazgo junto con la posición del FPV para que en la fase de transición prevista en el artículo 21 de la ley 1702 de 2013 quede plasmado el histórico de estas posiciones y los soportes de la misma y sirva como antecedente a la Nueva Agencia Nacional de Prevención Vial que es la que reemplazará al actual FPV. </t>
  </si>
  <si>
    <t xml:space="preserve">Armar un paquete de documentos que contengan las posiciones del órgano de control fiscal y las del FPV y sus respectivos soportes, a fin de dejar el antecedente histórico para que sirva de soporte a la nueva ANSV.
Hacer entrega del mismo al agente liquidador del FPV a fin de que lo incluya en el inventario de temas que serán entregados a la ANSV o al Ministerio de Transporte, según se ordene, de acuerdo con lo establecido en el artículo 21 de la ley 1702 de 2013 y la reglamentación que expida el Gobierno Nacional.
</t>
  </si>
  <si>
    <t>Oficio de instrucciones</t>
  </si>
  <si>
    <t xml:space="preserve"> FONDO DE PREVENCIÓN VIAL </t>
  </si>
  <si>
    <t>La información esta consolidada y nos encontramos a la espera de que se haga efectiva la liquidación del FPV, de acuerdo a lo establecido en la Ley 1702 de 2013, para proceder a entregar la documentación de este numeral a la ANSV.</t>
  </si>
  <si>
    <r>
      <rPr>
        <b/>
        <sz val="10"/>
        <rFont val="Arial"/>
        <family val="2"/>
      </rPr>
      <t>Hallazgo N.° 22.</t>
    </r>
    <r>
      <rPr>
        <sz val="10"/>
        <rFont val="Arial"/>
        <family val="2"/>
      </rPr>
      <t xml:space="preserve"> </t>
    </r>
    <r>
      <rPr>
        <sz val="10"/>
        <rFont val="Calibri"/>
        <family val="2"/>
        <scheme val="minor"/>
      </rPr>
      <t>Administrativo.  Actividades desarrolladas en cumplimiento del Plan Nacional de Seguridad Vial.
Incumplimiento parcial al PNSV, lo que de alguna manera podría impactar el nivel de accidentalidad en el país.</t>
    </r>
  </si>
  <si>
    <t xml:space="preserve">El incumplimiento de las siguientes metas:
*20.000 entradas a la pagina de equipo y vehículos.
*No lograr la meta de intercambio de excusas de 150.000, realizando 127.659.
*No entregar a tiempo la cartilla de alcohol, relacionada con actividades de apoyo a control del PNSV.
</t>
  </si>
  <si>
    <t xml:space="preserve">Elaborar un instructivo que prevea acciones a seguir cuando deba modificarse u omitirse una meta que se haya fijado y/o presupuestado en el que se incluyan las razones de la modificación o su exclusión y los reportes que deban hacerse en cada caso. </t>
  </si>
  <si>
    <t xml:space="preserve">Instrucción a la Dirección competente para que elabore el instructivo.
Revisión y aprobación del mismo por parte de la Dirección Ejecutiva de la CFPV.
</t>
  </si>
  <si>
    <t xml:space="preserve"> FONDO DE PREVENCIÓN VIAL</t>
  </si>
  <si>
    <t>Correo electrónico del 08/07/2014.</t>
  </si>
  <si>
    <r>
      <rPr>
        <b/>
        <sz val="10"/>
        <rFont val="Arial"/>
        <family val="2"/>
      </rPr>
      <t>Hallazgo N.° 23.</t>
    </r>
    <r>
      <rPr>
        <sz val="10"/>
        <rFont val="Arial"/>
        <family val="2"/>
      </rPr>
      <t xml:space="preserve"> </t>
    </r>
    <r>
      <rPr>
        <sz val="10"/>
        <rFont val="Calibri"/>
        <family val="2"/>
        <scheme val="minor"/>
      </rPr>
      <t>Administrativo. Ejecución presupuestal.
Inadecuada planeación por parte de la CFPV.</t>
    </r>
  </si>
  <si>
    <t>La no realización del estudio de "personas frente al alcohol y la conducción, percepción de riesgos y mitos" que fue presupuestado en la planeación estratégica, lo que implica incumplimientos en metas presupuestales.</t>
  </si>
  <si>
    <t>Instrucción a la Dirección competente para que elabore el instructivo.
Revisión y aprobación del mismo por parte de la Dirección Ejecutiva de la CFPV.</t>
  </si>
  <si>
    <r>
      <rPr>
        <b/>
        <sz val="10"/>
        <rFont val="Arial"/>
        <family val="2"/>
      </rPr>
      <t>Hallazgo N.° 24</t>
    </r>
    <r>
      <rPr>
        <sz val="10"/>
        <rFont val="Arial"/>
        <family val="2"/>
      </rPr>
      <t xml:space="preserve">. </t>
    </r>
    <r>
      <rPr>
        <sz val="10"/>
        <rFont val="Calibri"/>
        <family val="2"/>
        <scheme val="minor"/>
      </rPr>
      <t xml:space="preserve">Administrativo. Soportes documentales de los contratos.
Carpetas de varios contratos y convenios carecen de documentos. No se aplican los principios de archivística denotando fallas en el proceso de supervisión, lo que puede conllevar a confusiones e incumplimientos contractuales.
</t>
    </r>
  </si>
  <si>
    <t>Carpetas sin actas de inicio, soportes de pago, recibos a satisfacción, constancias de ejecución, foliación y orden secuencias.</t>
  </si>
  <si>
    <t>Reiterar a los involucrados el procedimiento e instrucciones establecidas para el manejo y conservación de la documentación e impartir la orden para que se cumpla rigurosamente la instrucción a fin de atender la observación del ente de control</t>
  </si>
  <si>
    <t>Comunicación donde se reitere a los involucrados en el proceso la obligatoriedad de cumplir el procedimiento y lista de chequeo de la información que debe contener cada carpeta de contratos.
Seguimiento a esta actividad para asegurar su estricto cumplimiento.</t>
  </si>
  <si>
    <r>
      <rPr>
        <b/>
        <sz val="10"/>
        <rFont val="Calibri"/>
        <family val="2"/>
        <scheme val="minor"/>
      </rPr>
      <t>Hallazgo No. 25</t>
    </r>
    <r>
      <rPr>
        <sz val="10"/>
        <rFont val="Calibri"/>
        <family val="2"/>
        <scheme val="minor"/>
      </rPr>
      <t xml:space="preserve"> Administrativo con presunto alcance disciplinario proceso de selección seguido en el contrato 230 de 2012. Partiendo de la expedición de resolución 7034 de octubre 17 de 2012 de norma que reglamenta las características  de los sistemas de seguridad de los CRC´s y el Sistema de Control y Vigilancia - SCV de estos centros, surge la necesidad de contratar los servicios objeto del contrato, posteriormente por email de noviembre 7 de 2012, se invitaron 7 universidades, presentándose oferta solo de la universidad UPCT; después el día 21 de diciembre de 2012, presenta propuesta para expedir el anexo técnico requerido por la Resolución 7034 de 2012, y ese mismo día SPT suscribe los Estudios Previos, donde se muestra la necesidad de realizar el contrato interadministrativo entre la SPR y UPTC culminando con la suscripción del contrato 230 de diciembre 24 de 2012</t>
    </r>
  </si>
  <si>
    <t>Compromete la debida planeación y publicidad efectuada en este contrato pudiéndose con ello vulnerar el principio de transparencia contemplado en el artículo 24 de la ley 80 de 1993</t>
  </si>
  <si>
    <t>Teniendo en cuenta que para los procesos de contratación pública, existen unas normas y reglamentos establecidos para esos efectos, esta Superintendencia hará un mayor énfasis en lo sucesivo, frente a las invitaciones y publicidad de estos procesos contractuales relacionados con el Sistema de Control y Vigilancia (SCV).</t>
  </si>
  <si>
    <t>Comunicaciones de Invitaciones públicas para procesos contractuales relacionados con el Sistema de Control y Vigilancia (SCV)</t>
  </si>
  <si>
    <t>Invitaciones por proceso contractual adelantado</t>
  </si>
  <si>
    <t xml:space="preserve"> SUPERTRANSPORTE</t>
  </si>
  <si>
    <t>PRIMER TRIMESTRE: No se ha iniciado un proceso contractual para el Sistema de Control y Vigilancia - SICOV, por lo que no se ha puesto en práctica el mejoramiento de los procesos de invitación, difusión y publicidad en lo que respecta al SICOV para eventuales procesos de convenios interadministrativos. 
SEGUNDO TRIMESTRE: No se reporta avance</t>
  </si>
  <si>
    <r>
      <rPr>
        <b/>
        <sz val="10"/>
        <rFont val="Calibri"/>
        <family val="2"/>
        <scheme val="minor"/>
      </rPr>
      <t xml:space="preserve">Hallazgo No. 26: </t>
    </r>
    <r>
      <rPr>
        <sz val="10"/>
        <rFont val="Calibri"/>
        <family val="2"/>
        <scheme val="minor"/>
      </rPr>
      <t xml:space="preserve"> Administrativo con presunto alcance Disciplinario, Proceso homologación del Sistema de Control y Vigilancia de los CRC´s. Al revisar el tramite surtido para configurar las homologaciones realizadas a la fecha (Softmanagement SA y Olimpia Management SA), la CGR, observa que dicho trámite fue realizado por la SPT bajo mucha informalidad</t>
    </r>
  </si>
  <si>
    <t xml:space="preserve">Resulta cuestionable la manera la manera informal como la SPT ha manejado el tema tanto de la delegación de la facultad de homologar la cual parece no haberse efectuado para el caso de UPTC, como de las mismas homologaciones efectuadas a la fecha (Softmanagement SA y Olimpia Management SA) para operar el SCV. </t>
  </si>
  <si>
    <t>Frente a los procesos reglamentarios del SCV que se deben dar respecto de los vigilados restantes, se incluirán protocolos expresos frente a las funciones a asumir por parte tanto de las entidades llamadas a verificar el cumplimiento de los requisitos mínimos para la operación; así como de las empresas que cumplan con dichos requisitos y ofrezcan el servicio.</t>
  </si>
  <si>
    <t>Participación activa de todos los estamentos involucrados en los procesos contractuales relacionados con le SCV, efectuando reuniones permanentes de las cuales se generen actas y/o documentos similares que den cuenta de las decisiones tomadas.</t>
  </si>
  <si>
    <t>Cumplimiento de cronograma</t>
  </si>
  <si>
    <t>PRIMER TRIMESTRE: En el proceso de implementación del SICOV para los CDA, se está estudiando los detalles específicos del  Sistema de tal manera que haya mayor pluralidad de oferentes y más transparencia.
SEGUNDO TRIMESTRE: Se finalizó el proyecto de Resolución para reglamentar el SICOV en los CDA</t>
  </si>
  <si>
    <r>
      <rPr>
        <b/>
        <sz val="10"/>
        <rFont val="Calibri"/>
        <family val="2"/>
        <scheme val="minor"/>
      </rPr>
      <t>Hallazgo No. 27</t>
    </r>
    <r>
      <rPr>
        <sz val="10"/>
        <rFont val="Calibri"/>
        <family val="2"/>
        <scheme val="minor"/>
      </rPr>
      <t>, Administrativo con presunto alcance disciplinario reglamentación por parte de la SPT, de las características técnicas de los Sistemas de Seguridad Documental que deberían implementar sus vigilados
 La ley 1450 de 2011, fue expedida el 16 de junio de 2011 y a la fecha (octubre de 2013) han trascurrido 28 meses sin que la SPT haya cumplido cabalmente con la encomendado en la norma, toda vez que hasta la fecha solo se han reglamentado las características técnicas del sistema de seguridad documental que deben implementar los CDA´s y los CRC´s mediante la expedición de las Resoluciones 9304 de diciembre 24 de 2012 y 7034 de Octubre 17 de 2012, quedando pendientes las reglamentaciones para los demás organismos de apoyo como CIA´s, CEA´s  OT´s etc.</t>
    </r>
  </si>
  <si>
    <t>Se evidencia la existencia de fallas en la debida planeación y gestión  de la entidad,  así como desconocimiento de lo requerido en la ley 1450 de 2011</t>
  </si>
  <si>
    <t xml:space="preserve">Observando lo mandado en el parágrafo del artículo 89 de la ley 1450 del 2011, esta SPT adelantará en la vigencia del año 2014 las reglamentaciones que están pendientes por ser resueltas, respecto de los CEA, CIA y OT. </t>
  </si>
  <si>
    <t>Elaboración de los documentos que contemplen todos los requerimientos para la implementación del SCV.</t>
  </si>
  <si>
    <t>Actos Administrativos</t>
  </si>
  <si>
    <t>PRIMER TRIMESTRE: Se avanzó en implementación del SICOV en los CDA 
SEGUNDO TRIMESTRE: Se finalizó el proyecto de Resolución para reglamentar el SICOV en los CDA</t>
  </si>
  <si>
    <r>
      <rPr>
        <b/>
        <sz val="10"/>
        <rFont val="Calibri"/>
        <family val="2"/>
        <scheme val="minor"/>
      </rPr>
      <t>Hallazgo No. 28</t>
    </r>
    <r>
      <rPr>
        <sz val="10"/>
        <rFont val="Calibri"/>
        <family val="2"/>
        <scheme val="minor"/>
      </rPr>
      <t xml:space="preserve"> Administrativo. Desconexión RUNT por incumplimiento del SCV
Hallazgo No. 28 Administrativo. Desconexión RUNT por incumplimiento del SCV
La Resolución 7034 de 2012, establece que ante el incumplimiento por parte de los CRC de lo establecido en la misma, La Superintendencia podrá iniciar las investigaciones administrativas que haya lugar. Así mismo se ha establecido la desconexión del Sistema RUNT de los CRC´s ante este incumplimiento se evidencia que la Supertransporte no ha iniciado investigaciones a los CRC´s por este motivo especifico y en el RUNT continúan activos CRC´s que no cumplen lo establecido por la Supertransporte</t>
    </r>
  </si>
  <si>
    <t>Verificando el reporte  de CRC que no cumplieron a 31 de Octubre de 2013 con el SCV remitido por la Supertransporte al Ministerio de Transporte para su desconexión al RUNT, se evidencia q a seis de noviembre la totalidad de estos setenta y cinco CRC  reportados continuaban activos en el sistema RUNT</t>
  </si>
  <si>
    <t>Implementación de un protocolo para la atención de las alertas que genere el SCV, y un consecuente procedimiento administrativo que en consecuencia genere la remisión de un acto administrativo ara la imposición de las medidas administrativas pertinentes (desconexión del RUNT, suspensión y/o cancelación de la habilitación).</t>
  </si>
  <si>
    <t>Expedición de documentos internos, para la formalización de los protocolos de atención de las alertas que genere el SCV.</t>
  </si>
  <si>
    <t xml:space="preserve">Protocolos formalizados </t>
  </si>
  <si>
    <t>PRIMER TRIMESTRE: Se  remitieron los hallazgos y las irregularidades evidenciadas a la Delegada pertinente dentro de la Entidad, para su evaluación y sugerencias.
Aún se está trabajando en la estructuración de los protocolos y conductos a seguir para la implementación de los documentos necesarios que clarifiquen el camino a seguir de acuerdo a cada irregularidad y/o hallazgo expresado en el SICOV; se vislumbra que para el mes de diciembre ya debe estar implementado en su totalidad.
SEGUNDO TRIMESTRE: No se reporta avance</t>
  </si>
  <si>
    <r>
      <rPr>
        <b/>
        <sz val="10"/>
        <rFont val="Calibri"/>
        <family val="2"/>
        <scheme val="minor"/>
      </rPr>
      <t>Hallazgo No. 29</t>
    </r>
    <r>
      <rPr>
        <sz val="10"/>
        <rFont val="Calibri"/>
        <family val="2"/>
        <scheme val="minor"/>
      </rPr>
      <t xml:space="preserve"> Administrativo, Reglamentación y Elaboración anexos técnicos de los Sistemas de Seguridad Documental los Centros de Enseñanza Automovilística y Centros Integrales  de Atención no se tiene avance alguno estas situaciones impactan en el incumplimiento de las facultades asignadas a la Supertransporte así como los procesos de expedición y/o recategorización de características de los certificados de los CRC</t>
    </r>
  </si>
  <si>
    <t>Los certificados expedidos por cada uno de estos dos actores son requeridos en el proceso de licenciamiento de idoneidad de los conductores y por lo tanto en la seguridad vial del país</t>
  </si>
  <si>
    <t>Observando lo mandado en el parágrafo del artículo 89 de la ley 1450 del 2011, esta SPT adelantará en la vigencia del año 2014 las reglamentaciones que están pendientes por ser resueltas, respecto de los CDA, CEA, CIA.</t>
  </si>
  <si>
    <t>Elaboración de los documentos que contemplen todos los requerimientos para la implementación de los anexos técnicos del SCV.</t>
  </si>
  <si>
    <t>Actos Administrativos.</t>
  </si>
  <si>
    <r>
      <t>PRIMER TRIMESTRE: Se avanzó en la elaboración de los anexos técnicos para los Centros de Diagnóstico Automotriz.
SEGUNDO TRIMESTRE: Falta el último paso para que los anexos técnicos sean aprobados en el caso de los CDA e inmediatamente se iniciarán los procesos respectivos para los demás Organismo de Apoyo al Transporte</t>
    </r>
    <r>
      <rPr>
        <sz val="10"/>
        <color rgb="FFFF0000"/>
        <rFont val="Arial"/>
        <family val="2"/>
      </rPr>
      <t>.</t>
    </r>
  </si>
  <si>
    <r>
      <rPr>
        <b/>
        <sz val="10"/>
        <rFont val="Calibri"/>
        <family val="2"/>
        <scheme val="minor"/>
      </rPr>
      <t>Hallazgo No. 30</t>
    </r>
    <r>
      <rPr>
        <sz val="10"/>
        <rFont val="Calibri"/>
        <family val="2"/>
        <scheme val="minor"/>
      </rPr>
      <t xml:space="preserve"> Administrativo. Plazo para la exigibilidad del Sistema de Control y Vigilancia en CRC´s. La SPT  expidió la circular 036 de 2013, (agosto 23), en la que se establecen nuevos plazos para exigir el cumplimiento con el SCV, plazo que para finales de octubre de 2013, se encuentran vencidos y la circular 042 de 2013, (Octubre 18), donde se exige el registro de pago del trámite a través de un actor del sector financiero. No obstante lo anterior, la SPT, reporta al Ministerio de Transporte un total de 75 CRC que a 31 de Octubre no cumplen lo establecido por Superintendencia</t>
    </r>
  </si>
  <si>
    <t>Estas situaciones impactan en el cabal cumplimiento de las facultades asignadas a la Supertransporte mediante ley 1450 de 2011  y sus funciones y de inspección, control y vigilancia en relación a los Centros de reconocimiento de Conductores, Así como en el Cumplimiento de los objetivos del Plan Nacional de Seguridad Vial 2011 – 2016.</t>
  </si>
  <si>
    <t>Verificar el cumplimiento por parte de los CRC de los plazos establecidos en las normas reglamentarias expedidas por la SPT.</t>
  </si>
  <si>
    <t>Monitoreos constantes por parte de oficina de SICOV (SCV) de la SPT.</t>
  </si>
  <si>
    <t>Monitoreo de las alertas del SCV</t>
  </si>
  <si>
    <t>PRIMER TRIMESTRE: En el primer cuatrimestre del año, se ha venido verificando con total normalidad el cumplimiento de lo exigido a los CRC y el SICOV 
SEGUNDO TRIMESTRE: Desde inicios de éste año el SICOV ha venido funcionando con total normalidad y eficacia y los resultados han redundado en las remisiones respectivas a la Delegada de Tránsito para los procesos pertinentes, en éstos momentos (mes de julio), las labores de la oficina del SICOV, avanzan en total normalidad remitiendo todos los presuntos hallazgos e irregularidades encontradas en los centros alrededor del país.</t>
  </si>
  <si>
    <r>
      <rPr>
        <b/>
        <sz val="10"/>
        <rFont val="Calibri"/>
        <family val="2"/>
        <scheme val="minor"/>
      </rPr>
      <t>Hallazgo 31</t>
    </r>
    <r>
      <rPr>
        <sz val="10"/>
        <rFont val="Calibri"/>
        <family val="2"/>
        <scheme val="minor"/>
      </rPr>
      <t xml:space="preserve"> Administrativo con presunto alcance disciplinario Centro de Monitoreo y Sistema de Captura de Video. La resolución 7034 de 2012, establece en sus capitulo III, lo relacionado con la implementación del Sistema de Captura de Video por parte de los Centros de Reconocimientos de Conductores el cual debe ser compatible con el Sistema de monitoreo de la Supertransporte y debe ser homologada por la SPT, o por quien esta designe. La Supertransporte celebro el contrato 230 de 2012, con la Universidad Pedagógica y Tecnológica de Tunja, en el que se contempla como parte del objeto, la elaboración del anexo técnico para el centro de monitoreo de la SPT que integrara los Sistemas de captura de Video. La citada resolución otorga un plazo de cuatro (4) meses ampliado hasta el 25 de marzo de 2013 por la resolución 191 de 2013</t>
    </r>
  </si>
  <si>
    <t>A Noviembre de 2013 no existe avance alguno en relación con la implementación del Sistema de Captura de Video y la Superintendencia indica que su implementación se tiene prevista para el año 2015 por cuanto también está pendiente la implementación del Centro de Monitoreo.</t>
  </si>
  <si>
    <t xml:space="preserve">Se programaran  las mesas de trabajo a nivel técnico para evaluar el impacto  relacionada con la captura de video </t>
  </si>
  <si>
    <t xml:space="preserve">Reunión con los distintos actores (proveedores y Vigilados) </t>
  </si>
  <si>
    <t>Programación  mesas de trabajo</t>
  </si>
  <si>
    <t xml:space="preserve">PRIMER TRIMESTRE: Se programaron las mesas técnicas para la evaluación del impacto de la implementación de la captura de video para el mes de mayo del 2014, sin embargo cabe aclarar que dicha captura de video fue suspendida por medio de la resolución 917 del 27 de enero del 2014.
SEGUNDO TRIMESTRE: En la mesa de trabajo desarrollada  y en las reuniones de asesoría por parte de la UPTC quién elaboró el anexo técnico, se ratificó la suspensión del desarrollo de la captura de video, lo cual está suspendido desde el 27 de enero por medio de la Resolución 917 de 2014. La reunión fue realizada el día 27 de mayo de 2014, según consta en el acta correspondiente. </t>
  </si>
  <si>
    <r>
      <rPr>
        <b/>
        <sz val="10"/>
        <rFont val="Calibri"/>
        <family val="2"/>
        <scheme val="minor"/>
      </rPr>
      <t>Hallazgo No. 32</t>
    </r>
    <r>
      <rPr>
        <sz val="10"/>
        <rFont val="Calibri"/>
        <family val="2"/>
        <scheme val="minor"/>
      </rPr>
      <t xml:space="preserve"> Administrativo, Debilidades Sistema de Control y Vigilancia   A partir de las verificaciones realizadas desde el acceso  al sistema disponible en la Supertransporte, se evidencia que a octubre de 2013, no se cumplen los objetivos de Sistema por cuanto la totalidad de los CRC´s aún no acatan lo exigido por la Supertransporte y tampoco fue posible observar la ubicación geográfica de los CRC ya registrados en el sistema</t>
    </r>
  </si>
  <si>
    <t xml:space="preserve">En el reporte total generado por el Sistema se evidencia que en los campos identificación y primer nombre del especialista, así como en el campo de resultado del Examen del futuro conductor cerca del 69% presentan el valor desconocido, también se observa que no registra la realización de las diferentes pruebas por cada uno de los especialistas. De igual forma, el Sistema aún no está interconectado con el actor del Sector Financiero, El RUNT y el Centro de Monitoreo de la Supertransporte    </t>
  </si>
  <si>
    <t>Verificar el cumplimiento por parte de los CRC de la implementación del SCV, teniendo en cuenta su ubicación y demás apartes necesarios para esos efectos. Aunado a esto se establecerán canales de comunicación entre las autoridades participantes dentro del proceso.</t>
  </si>
  <si>
    <t>Monitoreos constantes por parte de oficina de SICOV (SCV) de la SPT y por medios electrónicos y comunicaciones que se den respecto del cumplimiento de esta función.</t>
  </si>
  <si>
    <t>Informes de monitoreos</t>
  </si>
  <si>
    <t>PRIMER TRIMESTRE: Se inicio el análisis de los correctivos pertinentes para subsanar los inconvenientes presentados en la plataforma. Para el mes de  junio del 2014 empezarán las mesas técnicas con los proveedores para requerirles al respecto.
SEGUNDO TRIMESTRE:  Se requirió al proveedor del SICOV  y se acordó que dicha empresa debe presentar un informe por trimestre. Se han presentado los dos primeros informes del primer semestre del año en curso, es decir, el informe de enero, febrero y marzo y el informe de abril, mayo y junio; el 31 de marzo y el 27 de junio, respectivamente.</t>
  </si>
  <si>
    <r>
      <rPr>
        <b/>
        <sz val="10"/>
        <rFont val="Calibri"/>
        <family val="2"/>
        <scheme val="minor"/>
      </rPr>
      <t>Hallazgo No. 33</t>
    </r>
    <r>
      <rPr>
        <sz val="10"/>
        <rFont val="Calibri"/>
        <family val="2"/>
        <scheme val="minor"/>
      </rPr>
      <t xml:space="preserve"> Administrativo Integración Sistema de Control y Vigilancia Centro de Monitoreo y RUNT A Octubre de 2013, no existe integración entre el Sistema de Control y Vigilancia, el Centro el Centro de Monitoreo de la SPT y el RUNT por lo tanto no se realizan cruces automáticos de información entre estos sistemas y por consiguiente las validaciones se verifican manualmente por parte de la Supertransporte En relación con el actor del Sector Financiero la SPT expidió la circular 036 de 2013, (agosto 23) en la que se establecen plazos (ya vencidos) para el cumplimiento con el SCV y la circular 042 de 2013, (Octubre 18) para exigir que los CRC validen el pago a través de un actor financiero al momento del enrolamiento del usuario en el Sistema de Control y Vigilancia</t>
    </r>
  </si>
  <si>
    <t>La integración con el RUNT y con el Centro de Monitoreo quedó establecida en la Carta de Compromiso posteriores a la Homologación de los proveedores del SCV, es decir las firmas Olimpia y Softmanagement A Octubre de 2013, no se encontraban instalados los Canales dedicados entre el proveedor de SCV y el RUNT, ni entre el proveedor y la Supertransporte a pesar de que los proveedores fueron homologados desde abril de 2013.</t>
  </si>
  <si>
    <t>Realizar mesas de trabajo para levantar estrategias para definir la integración entre el MT, RUNT y SPT.</t>
  </si>
  <si>
    <t>Mesas de Trabajo conjuntas entre MT, RUNT y SPT.</t>
  </si>
  <si>
    <t xml:space="preserve">Mesas de trabajo en MT. </t>
  </si>
  <si>
    <t>PRIMER TRIMESTRE: Ya se han realizado varias mesas de trabajo al respecto pero la principal mesa de trabajo y la final se dará en agosto del 2014 donde se finiquitarán los detalles de dicha integración SICOV-RUNT ; cabe destacar que junto con el RUNT y el Mintransporte ya resolvió como fecha de inicio de la integración el mes de septiembre. en cuanto a los canales dedicados entre el Runt y la Supertransporte y los proveedores del SICOV y la SUPERTRANSPORTE,  se hará una mesa de concertación en el transcurso del mes de mayo.
SEGUNDO TRIMESTRE:  Se reporta avance del 90% en cuanto a la integración de las plataformas RUNT-SICOV y la última reunión se llevará a cabo el próximo miércoles 16 de julio del año en curso para evaluar el avance del restante 10% de la integración tecnológica de las plataformas y del desarrollo del canal dedicado entre la entidad y el RUNT y entre la entidad y el proveedor..</t>
  </si>
  <si>
    <r>
      <rPr>
        <b/>
        <sz val="10"/>
        <rFont val="Calibri"/>
        <family val="2"/>
        <scheme val="minor"/>
      </rPr>
      <t>Hallazgo No. 34</t>
    </r>
    <r>
      <rPr>
        <sz val="10"/>
        <rFont val="Calibri"/>
        <family val="2"/>
        <scheme val="minor"/>
      </rPr>
      <t>. Administrativo, Seguimiento y monitoreo a la operación Sistema de Control y Vigilancia. Si bien la Supertransporte establece que es responsabilidad de los CRC la implementación y la operación del Sistema  Control y Vigilancia, se evidencia ausencia de controles por parte de esta Entidad frente a su interacción con el Sistema para la ejecución de las labores de inspección, control y vigilancia a los CRC, así como e seguimiento cumplimiento de los requerimiento de homologación y de los compromisos posteriores a la misma.</t>
    </r>
  </si>
  <si>
    <t>En el marco del Contrato 230 de 2012, se suscribió un acta de compromiso en el que se menciona la necesidad de acompañamiento por parte de la Universidad hasta Noviembre de 2013, para verificar la puesta en marcha y funcionamiento del sistema. La Contraloría requirió  los informes de seguimiento a la operación del sistema presentado por UPTC y la gestión adelantada por SPT en relación con las posibles observaciones generadas, respecto a la cual no se recibió respuesta alguna por parte de la Superintendencia.</t>
  </si>
  <si>
    <t>Documentar el acompañamiento que se ha dado por parte del UPTC a la SPT.</t>
  </si>
  <si>
    <t>Elaboración de un informe con los soportes de la actividad de acompañamiento adelantada por la UPTC.</t>
  </si>
  <si>
    <t>Informe</t>
  </si>
  <si>
    <t>PRIMER TRIMESTRE: Se solicitaron los soportes de seguimiento al SICOV a la UPTC y se han venido tomando los correctivos derivados del  seguimiento del funcionamiento del SICOV. producto de ello es la Resolución 917 del 27 de enero del 2014 por la cual se suspendió transitoriamente el SICOV y posterior reactivación con la Resolución 2193 del 12 de febrero del 2014.
SEGUNDO TRIMESTRE: El día 23 de mayo del 2014 la UPTC entregó un informe de anexo técnico con la modificaciones y/o correcciones respectivas de acuerdo al desarrollo del sistema en los primeros cinco meses del año en curso, dicho informe fue entregado a ésta entidad el día 23 de mayo pasado; ése informe fue uno de los precursores y sustentos de la expedición de la resolución 9699 del 28 de mayo del 2014.</t>
  </si>
  <si>
    <r>
      <rPr>
        <b/>
        <sz val="10"/>
        <rFont val="Calibri"/>
        <family val="2"/>
        <scheme val="minor"/>
      </rPr>
      <t xml:space="preserve">Hallazgo No. 35 </t>
    </r>
    <r>
      <rPr>
        <sz val="10"/>
        <rFont val="Calibri"/>
        <family val="2"/>
        <scheme val="minor"/>
      </rPr>
      <t>Administrativo, Procedimientos al interior de la SPT 
l interior de la Superintendencia un único funcionario interactúa directamente con el Sistema de Control y Vigilancia y con el proveedor del mismo, por toda la información generada y enviada  desde el Sistema a la Supertransporte está a su cargo   Dado que esta información debe ser insumo para la programación de las visitas en el Grupo de Inspección y si es el caso en las labores del Grupo de Control, se evidencia debilidades por cuanto no han establecidos procedimientos formales en la Delegada de Transito, para el intercambio de la información entre el SCV y los grupos que adelantan estas labores misionales</t>
    </r>
  </si>
  <si>
    <t>Revisados diez informes de visitas de inspección adelantadas por la Delegada de Transito a CRC durante el año 2013, se evidencia que en tales visitas no se verificó el avance o cumplimiento en relación con lo establecido en la resolución 7034 de 2012.</t>
  </si>
  <si>
    <t>Implementación de un procedimiento formal entre el SCV y la Delegada de Tránsito y Transporte Terrestre Automotor involucrado en la Inspección, Vigilancia y Control de los CRC.</t>
  </si>
  <si>
    <t>Diseño de un procedimiento formal para el SCV y la Delegada de Tránsito y Transporte Terrestre Automotor.</t>
  </si>
  <si>
    <t>PRIMER TRIMESTRE: Se remitieron los hallazgos y las irregularidades evidenciadas a la Delegada pertinente dentro de la Entidad, como primera medida para la  estructuración del protocolo interno para el manejo de la información expresada en el SICOV.
SEGUNDO TRIMESTRE:  No se reporta avance</t>
  </si>
  <si>
    <r>
      <rPr>
        <b/>
        <u/>
        <sz val="10"/>
        <rFont val="Calibri"/>
        <family val="2"/>
        <scheme val="minor"/>
      </rPr>
      <t>Hallazgo No. 36</t>
    </r>
    <r>
      <rPr>
        <sz val="10"/>
        <rFont val="Calibri"/>
        <family val="2"/>
        <scheme val="minor"/>
      </rPr>
      <t xml:space="preserve"> Administrativo información relativa al número de vigilados 
Solicitados a la Supertransporte la relación de los Centros de Enseñanza Automovilística, Centros de Diagnóstico Automotor, Centros integrales de Atención y Centros de Reconocimiento de Conductores sujetos de vigilancia de esta Superintendencia se evidencian inconsistencias en el número total de vigilados frente a  los reportados por el Ministerio de Transporte y el RUNT.</t>
    </r>
  </si>
  <si>
    <t>En reportes enviados  por parte SPT al Ministerio indican que a 3 Octubre un total de 113 CRC no cumplían y a 31 de Octubre de 2013, un total de 75 CRC no cumplían.</t>
  </si>
  <si>
    <t>Realizar mesas de trabajo para levantar estrategias para definir la integración entre el MT RUNT y SPT</t>
  </si>
  <si>
    <t>Mesas de trabajo para levantar estrategias para definir la integración entre el MT RUNT y SPT</t>
  </si>
  <si>
    <r>
      <t>PRIMER TRIMESTRE: Se programó la instalación de una mesa de trabajo en el transcurso del mes de mayo del 2014 para unificar criterios en cuanto número de vigilados por parte de Supertransporte-Runt y Mintransporte.
SEGUNDO TRIMESTRE: Se realizaron las mesas de trabajo pertinentes en las cuales se ultiman detalles para la implementación del SICOV-RUNT.</t>
    </r>
    <r>
      <rPr>
        <sz val="10"/>
        <color rgb="FFFF0000"/>
        <rFont val="Arial"/>
        <family val="2"/>
      </rPr>
      <t xml:space="preserve"> </t>
    </r>
    <r>
      <rPr>
        <sz val="10"/>
        <rFont val="Arial"/>
        <family val="2"/>
      </rPr>
      <t>Se reporta avance del 90% en cuanto a la integración de las plataformas RUNT-SICOV y la última reunión se llevará a cabo el próximo miércoles 16 de julio del año en curso para evaluar el avance del restante 10% de la integración tecnológica de las plataformas y del desarrollo del canal dedicado entre la entidad y el RUNT y entre la entidad y el proveedor.</t>
    </r>
  </si>
  <si>
    <r>
      <rPr>
        <b/>
        <sz val="10"/>
        <rFont val="Calibri"/>
        <family val="2"/>
        <scheme val="minor"/>
      </rPr>
      <t>Hallazgo No. 37</t>
    </r>
    <r>
      <rPr>
        <sz val="10"/>
        <rFont val="Calibri"/>
        <family val="2"/>
        <scheme val="minor"/>
      </rPr>
      <t xml:space="preserve"> Administrativo. Gestión relativa a las actividades misionales de inspección, vigilancia y control la Superintendencia de Puertos y Transportes.</t>
    </r>
  </si>
  <si>
    <t>El cubrimiento dado por la Superintendencia de Puertos y Transportes a cada uno de los actores especificados y sobre los cuales se soporta las bases de la prevención de la seguridad vial del país no es lo suficientemente representativa como para asegurar de manera efectiva el cumplimiento y aplicación oportuna de las normas legales vigentes y que a la vez redunde en la disminución de los accidentes de tránsito con las concebidas consecuencias de víctimas fatales</t>
  </si>
  <si>
    <t>Se ampliará la cobertura de visitas a los CRCs, CDAs, CIAs y OTs en un 80%, en la vigencia 2014 frente a lo reportado en el informe de Auditoría Intersectorial 2013, de acuerdo  con el Plan General de Inspección (PGI)</t>
  </si>
  <si>
    <t>Acciones de Vigilancia e Inspección programadas en el PGI</t>
  </si>
  <si>
    <t>Visitas</t>
  </si>
  <si>
    <t>PRIMER TRIMESTRE: Durante el primer trimestre de 2014 se realizaron 182 visitas de inspección y 39 operativos.
SEGUNDO TRIMESTRE: Se realizaron  95 visitas y 64 operativos, los registros están en el grupo de inspección y vigilancia. 
El acumulado del año es de 277 visitas y 103 operativos.</t>
  </si>
  <si>
    <r>
      <rPr>
        <b/>
        <sz val="10"/>
        <rFont val="Calibri"/>
        <family val="2"/>
        <scheme val="minor"/>
      </rPr>
      <t>Hallazgo No. 38</t>
    </r>
    <r>
      <rPr>
        <sz val="10"/>
        <rFont val="Calibri"/>
        <family val="2"/>
        <scheme val="minor"/>
      </rPr>
      <t xml:space="preserve"> Administrativo Homologación de proveedores del Sistema de Control y Vigilancia  
Mediante circular 12 de abril de 2013, la Superintendencia presenta a los Centros de Reconocimiento de Conductores las empresas homologadas para prestar el servicio del Sistema de Control y Vigilancia, de la revisión de os documentos soportes del proceso de homologación adelantado en el marco del contrato 230 de 2012 por la Universidad Pedagógica y Tecnológica de Tunja se observa que tanto los documentos, el contenido de las listas de chequeo del cumplimiento de los requerimientos de homologación, así como el personal y los equipos disponibles son similares para estas dos empresas.
Mediante Circular externa 032 de 2013, la SPT da libertad a los CRC para que desarrollen sus propios sistemas de Control y Vigilancia o lo contraten con firmas diferentes a las actuales homologadas teniendo presente que deben surtir el proceso de homologación
</t>
    </r>
  </si>
  <si>
    <t>Se evidencia debilidades en la planeación de la estrategia para el cumplimiento de lo establecido en el parágrafo del Articulo 89 de la ley 1450 de 2011, así como imprevisión para atender estos procesos de homologación.</t>
  </si>
  <si>
    <t xml:space="preserve">Se solicitara la capacitación de personal idóneo para la realización de las labores que ejercen la homologadores. </t>
  </si>
  <si>
    <t xml:space="preserve">Actas de capacitaciones </t>
  </si>
  <si>
    <t>PRIMER TRIMESTRE: No se reporta avance
SEGUNDO TRIMESTRE: Precisamente se tomaron los correctivos pertinentes para que en el proceso con los CDA no incurra en falencias atinentes al desarrollo de la aprobación de los futuros proveedores de los sistemas de control y vigilancia. Los correctivos consisten en una mayor socialización de la parte técnica y tecnológica que implica el desarrollo de un sistema de monitoreo como el SICOV, más tiempo de estudio y de aceptación de sugerencias por parte de todos los factores que intervienen en la implementación del sistema, evaluaciones del impacto de los futuros requerimientos del sistema y análisis del proceso histórico del mismo en cuanto a otros organismos de apoyo como los Centros de Reconocimiento de Conductores, los cuales pasaron por el mismo proceso; existe acta de reunión y capacitación de todos los actores inmersos, del día 3 de junio del 2014.</t>
  </si>
  <si>
    <r>
      <rPr>
        <b/>
        <sz val="10"/>
        <rFont val="Calibri"/>
        <family val="2"/>
        <scheme val="minor"/>
      </rPr>
      <t>Hallazgo 39</t>
    </r>
    <r>
      <rPr>
        <sz val="10"/>
        <rFont val="Calibri"/>
        <family val="2"/>
        <scheme val="minor"/>
      </rPr>
      <t xml:space="preserve">, Administrativo con presunto incidencia fiscal y disciplinaria Caducidad de la acción para hacer efectiva la cartera por multas y sanciones por violación a las normas de tránsito. 
Revisada la información estadística reportada por el SIMIT para el periodo de enero de 2008 a 31 de agosto de 2013, se estableció que a nivel nacional fueron impuestos un total de 12,62 millones de infracciones por multas y sanciones que asciende a la suma de $3.67 billones de pesos, para el mismo periodo se tiene que la figura de caducidad opero o se produjo para un total de $21.494 infracciones que equivalen a un valor de $7.166.17 millones, proferidos a nivel nacional para los distintos organismos de tránsito y Secretarias de Transito Territorial competentes para su correspondiente trámite administrativo., situación que se originó como resultado de la pérdida de fuerza ejecutoria originada por la falta de acción y de actividad procesal del titular de la misma. (Organismo de Transito o Secretaria de Transito) dentro del término fijado por la ley  </t>
    </r>
  </si>
  <si>
    <t>Lo anterior conllevo consecuentemente a la presunta pérdida de recursos por monto de $7.166,17 millones como resultado de haber operado figura de la caducidad declarada en los procesos por las infracciones impuestas. Comprometiendo toda la acción ejecutiva u ordinaria para poder obtener la recuperación de estos recursos.</t>
  </si>
  <si>
    <t xml:space="preserve">Generar alertas de las caducidades y prescripciones, y crear espacios para generar conciencia sobre la gestión de cobro
</t>
  </si>
  <si>
    <t>Generar alertas  al comportamiento de las caducidades  por parte de las Autoridades de Tránsito.</t>
  </si>
  <si>
    <t>Envíos trimestrales de alertas</t>
  </si>
  <si>
    <t>Se han realizado 2 envíos masivos de alertas de caducidades a las autoridades de tránsito.</t>
  </si>
  <si>
    <t>Hacer seguimiento al comportamiento de las caducidades  por parte de las Autoridades de Tránsito.</t>
  </si>
  <si>
    <t>Seguimientos</t>
  </si>
  <si>
    <t>Crear espacios  para la autoridad de vigilancia y el Ministerio de Transporte, generando conciencia a las autoridades de tránsito sobre la importancia de la adecuada gestión de recuperación de los recursos de la Seguridad  Vial.</t>
  </si>
  <si>
    <t>Espacio de intervención.</t>
  </si>
  <si>
    <t>Se creo un espacio en el Marco del Cuarto Congreso de Autoridades de Transito, para abordar el tema.</t>
  </si>
  <si>
    <r>
      <rPr>
        <b/>
        <sz val="10"/>
        <rFont val="Calibri"/>
        <family val="2"/>
        <scheme val="minor"/>
      </rPr>
      <t>Hallazgo No. 40</t>
    </r>
    <r>
      <rPr>
        <sz val="10"/>
        <rFont val="Calibri"/>
        <family val="2"/>
        <scheme val="minor"/>
      </rPr>
      <t xml:space="preserve"> Administrativo con presunta incidencia fiscal y disciplinaria. Prescripción de cartera por multas y sanciones por violación a las normas de tránsito.
Evaluada la información estadística reportada por el SIMIT, se pudo verificar que a nivel nacional, de un total de 12,62 millones de comparendos impuestos por multas y sanciones generadas en violaciones a normas de tránsito por valor 3.67 billones. Para el periodo enero de 2008 a 31 de agosto de 2013, se tiene que los Organismos de Transito y Secretarias de Transito Territoriales a nivel nacional profirieron un total de $300.327 prescripciones por una suma de $92.818.43 millones</t>
    </r>
  </si>
  <si>
    <t xml:space="preserve">Falta de gestión por parte de la administración pública representada por los Organismos de Transito y Secretarias de Transito Territoriales a nivel nacional
 También permite evidenciar la presunta pérdida de recursos por prescripción de la acción a través de la cual debe efectuarse el debido cobro de lo que se debe recaudar por concepto de comparendos y multas impuestas comprometiéndose de esta forma toda acción ejecutiva u ordinaria para la recuperación de estos recursos, configurándose un posible detrimento al erario por valor de $92.818,43 millones  para el lapso entre el año de 2008 a 31 de agosto de 2013. </t>
  </si>
  <si>
    <t xml:space="preserve">Generar alertas de las caducidades y prescripciones, crear espacios para generar conciencia de gestión de cobro
</t>
  </si>
  <si>
    <t>Generar alertas  sobre el comportamiento de las caducidades  y prescripciones por parte de las Autoridades de Tránsito.</t>
  </si>
  <si>
    <t>Se han realizado 2 envíos masivos de alertas de caducidades y prescripciones a las autoridades de tránsito.</t>
  </si>
  <si>
    <t>Hacer seguimiento al comportamiento de las caducidades y prescripciones  por parte de las Autoridades de Tránsito.</t>
  </si>
  <si>
    <t>Crear espacios  para la autoridad de vigilancia y el Ministerio de Transporte, para generar conciencia a las autoridades de tránsito, sobre la importancia de la adecuada gestión de recuperación de los recursos de la Seguridad  Vial.</t>
  </si>
  <si>
    <r>
      <rPr>
        <b/>
        <sz val="10"/>
        <rFont val="Calibri"/>
        <family val="2"/>
        <scheme val="minor"/>
      </rPr>
      <t>Hallazgo No. 41</t>
    </r>
    <r>
      <rPr>
        <sz val="10"/>
        <rFont val="Calibri"/>
        <family val="2"/>
        <scheme val="minor"/>
      </rPr>
      <t xml:space="preserve"> Administrativo, Cartera de difícil cobro 
 a nivel nacional se encuentra reportada entre el 8 de noviembre de 2002 y 30 de junio de 2013, por los Organismo de Transito y Secretarias de Transito Territorial una cantidad total de 5.691.874 procesos por infracciones de tránsito constituida como cartera  correspondiente a pretensiones por un valor de $2.014 billones relacionados a procesos activos seguidos para obtener el cobro de los comparendos  impuestos de difícil cobro correspondiendo a un total de 131.062 comparendos por una suma de $55.452.10 millones. 
El valor de esta cartera, corresponde a la clasificada como deuda de difícil cobro y por lo tanto corresponde a un total de procesos iniciados pero su situación está catalogada como: a) de difícil cobro, b) prescrita, c) caducada, y d) remisoria. Se trata de una cartera en donde su recuperación es prácticamente remota por la antigüedad que presenta la misma, como resultado que las acciones o gestiones de cobro adelantadas  por las entidades correspondiente no fueron las más oportunas y eficaces.
</t>
    </r>
  </si>
  <si>
    <t>Con base en la información estadística reportada por el SIMIT</t>
  </si>
  <si>
    <t>Proporcionar herramientas que apoyen el cobro de cartera por parte de las autoridades de tránsito territoriales</t>
  </si>
  <si>
    <t>Aplicación de un instrumento de levantamiento de información a fin de identificar las necesidades de los Organismos de Tránsito, para  la recuperación efectiva de las multas de tránsito adeudadas.</t>
  </si>
  <si>
    <t>Documento de análisis situacional</t>
  </si>
  <si>
    <t>Proporcionar una herramienta de apoyo a las autoridades de tránsito para facilitar la generación de los mandamientos de pago</t>
  </si>
  <si>
    <t>Desarrollo de funcionalidad</t>
  </si>
  <si>
    <t>La herramienta se encuentra desarrollada se comunicará a las autoridades de tránsito para masificar su uso.</t>
  </si>
  <si>
    <r>
      <rPr>
        <b/>
        <sz val="10"/>
        <rFont val="Calibri"/>
        <family val="2"/>
        <scheme val="minor"/>
      </rPr>
      <t>Hallazgo No. 42</t>
    </r>
    <r>
      <rPr>
        <sz val="10"/>
        <rFont val="Calibri"/>
        <family val="2"/>
        <scheme val="minor"/>
      </rPr>
      <t>, Administrativo, Acción de cobro de la cartera pagada y por cobro de comparendos impuestos en multas y sanciones generadas por violaciones a las normas de tránsito.    se determino que desde enero de 2008  hasta 31 de agosto de 2013, se han interpuesto a nivel nacional un total de 12.62 millones de comparendo a partir de los cuales se han generado multas y sanciones por violaciones a normas de tránsito, cuyas pretensiones ascienden a $3.67 billones, dentro de los cuales el 6,52% equivale a 822.942 infracciones que se encuentran a la fecha como no pagas, con pretensiones de $260.161,40  millones. De otra parte  y dentro del mismo lapso de tiempo se ha podido determinar que a nivel nacional y por jurisdicción coactiva de los Organismos de Transito  y Secretarias de Transito de los entes territoriales se encontraban procesos ejecutivos fallados a favor de estos un total de $9.01 millones de comparendo por valor de $2.76 billones</t>
    </r>
  </si>
  <si>
    <t>Analizada la información estadística generada por el SIMIT</t>
  </si>
  <si>
    <t>Fortalecer el seguimiento y control  del manejo de cartera de los Organismos de Tránsito.</t>
  </si>
  <si>
    <t>Capacitar a los encargados de Control Interno o quien haga sus veces en las autoridades de tránsito territoriales, sobre el seguimiento y control del manejo de cartera en los Organismos de Tránsito.</t>
  </si>
  <si>
    <t>Capacitación.</t>
  </si>
  <si>
    <r>
      <rPr>
        <b/>
        <sz val="10"/>
        <rFont val="Calibri"/>
        <family val="2"/>
        <scheme val="minor"/>
      </rPr>
      <t>Hallazgo No. 43</t>
    </r>
    <r>
      <rPr>
        <sz val="10"/>
        <rFont val="Calibri"/>
        <family val="2"/>
        <scheme val="minor"/>
      </rPr>
      <t xml:space="preserve">: Administrativo Operación del sistema de control y vigilancia de la SPT
se evidencio que el Sistemas de Control y Vigilancia (SCV), provisto por la firma Olimpia Management es ineficiente toda vez que la interface de usuario es poco amigable y el sistema presenta debilidades particularmente en la disponibilidad y oportunidad del proceso en generación del PIN, requerido para el pago del trámite de expedición del Certificado de Aptitud Física, Mental y de coordinación Motriz y en la validación de huellas de los ciudadanos los CRC´s reporta que para el caso de los aspirantes que poseen tarjeta de identidad de la huella por lo que el proceso de identificación es confuso para el aspirante y dispendioso para el CRC dado los anteriores inconvenientes y la dificultad para establecer comunicación  para  requerir soporte del proveedor, los CRC optan por  realizar el trámite en su sistema y el RUNT sin utilizar el SCV.
Adicionalmente se evidencio que debido a los costos que debe asumir el CRC para obtener el servicio del proveedor del Sistema, se ha incrementado la tarifa del trámite cobrada al aspirante para la expedición del Certificado.
</t>
    </r>
  </si>
  <si>
    <t>Revisadas las actas del operativo conjunto practicado entre la SPT el ONAC y el MT, el día 18 de noviembre de 2013, a seis CRC´s localizados en Bogotá</t>
  </si>
  <si>
    <t>Mesa de Trabajo RUNT Y SUPERTRANSPORTE</t>
  </si>
  <si>
    <t>PRIMER TRIMESTRE: Se instalará una mesa de trabajo para evaluar las deficiencias del SICOV con los proveedores en el mes de mayo del 2014; cabe aclarar que en cuanto a las huellas ya se subsanó la deficiencia que había y lo mismo para la validación e identificación del usuario. falta por subsanar lo pertinente al PIN y al soporte del proveedor a los CRC.
SEGUNDO TRIMESTRE: La Supertransporte evaluó dicha observación y llevó a cabo diferentes encuentros con el Proveedor para requerirle al respecto de las deficiencias en la emisión del PIN, y a la fecha de hoy dichos inconvenientes están subsanados en más de un 95%.  Se hizo el requerimiento respectivo al proveedor del SICOV de manera verbal en una reunión desarrollada en el mes de mayo y dicho requerimiento se subsanó con visitas sin aviso por parte de la Entidad a las instalaciones del proveedor y se comprobó en tiempo real el funcionamiento del sistema, además se expidió por parte de la empresa proveedora un informe al respecto con fecha del  27 de junio del 2014.</t>
  </si>
  <si>
    <r>
      <rPr>
        <b/>
        <sz val="10"/>
        <rFont val="Calibri"/>
        <family val="2"/>
        <scheme val="minor"/>
      </rPr>
      <t>Hallazgo No. 44</t>
    </r>
    <r>
      <rPr>
        <sz val="10"/>
        <rFont val="Calibri"/>
        <family val="2"/>
        <scheme val="minor"/>
      </rPr>
      <t>: Administrativo Control sistematizado de cursos máximos autorizados Revisadas las actas del operativo conjunto practicado entre la SPT, el ONAC y el MT los días 18. 19 y 20 de noviembre de 2013 a los CRC´s , CDA´s y CEA´s seleccionados en Bogotá se pudo percibir que ninguno de los tres (3) Sistemas para  los CDA´s y  CEA´s cuentan con el efectivo control sistematizado y de administración de los cupos máximos autorizados, igualmente el sistema RUNT no está bloqueando el sistema de  registro cuando se sobrepasa dicho cupo, lo cual no permite cumplir efectivamente la norma y mitigar los riesgos relacionados con prácticas desleales con los usuarios y tramites irregulares y por tanto se afecta la eficiente prestación del servicio.</t>
    </r>
  </si>
  <si>
    <t>Revisadas las actas del operativo conjunto practicado entre la SPT, el ONAC y el MT los días 18. 19 y 20 de noviembre de 2013 a los CRC´s , CDA´s y CEA´s seleccionados en Bogotá</t>
  </si>
  <si>
    <t>Controlar a los actores  del tránsito CDAs, CEAs, CRCs, etc.,  cumplan con las autorizaciones dadas por el Ministerio para en su operación.</t>
  </si>
  <si>
    <t>Actualizar las bases de datos del MT y el RUNT.
Implementar en RUNT las mejoras.
Ajustar el sistema de información RUNT.</t>
  </si>
  <si>
    <t>Registro Implementado y Depurado</t>
  </si>
  <si>
    <t xml:space="preserve"> MINTRANSPORTE DTT - Grupo RUNT
Elena Peña</t>
  </si>
  <si>
    <t>Centros de Diagnóstico Automotor: Registro depurado.  
Centro de Reconocimiento de Conductores: Registro depurado. 
Centros de Enseñanza Automovilística: Registro  depurado.
Se realizó el despliegue de las funcionalidades que conforman el  Registro Nacional de Personas Naturales y Jurídicas que prestan servicio al tránsito y transporte, el 17 de  Mayo de 2014. Se encuentra en operación.</t>
  </si>
  <si>
    <r>
      <rPr>
        <b/>
        <sz val="10"/>
        <rFont val="Calibri"/>
        <family val="2"/>
        <scheme val="minor"/>
      </rPr>
      <t>Hallazgo No. 45:</t>
    </r>
    <r>
      <rPr>
        <sz val="10"/>
        <rFont val="Calibri"/>
        <family val="2"/>
        <scheme val="minor"/>
      </rPr>
      <t xml:space="preserve"> Administrativo Acompañamiento del sistema RUNT desde el inicio y durante todo el proceso de tramite
es  una práctica común en el sector registrar la información  en el RUNT al final del proceso y no desde su inicio lo que se hace evidente al verificar el tiempo transcurrido entre la solicitud y la aprobación del trámite igualmente los sistemas informáticos internos de estos centros de apoyo y el SCV para el caso de los CRC´s no cuentan con un mecanismo de control que incorpore los números de solicitud y aprobación generados por el RUNT como prerrequisito dentro de dicho trámite de manera que se garantice el uso del RUNT, durante todo el trámite y no solo al final del mismo como es usual hacerlo actualmente.</t>
    </r>
  </si>
  <si>
    <t>Revisadas las actas del operativo conjunto practicado entre SPT el ONAC y el MT los días 18. 19 y 20 de noviembre de 2013 a los  CRC´s , CDA´s y CEA´s seleccionados en Bogotá</t>
  </si>
  <si>
    <t>Garantizar el cumplimiento del procedimiento establecido para la realización del examen en los CRCs</t>
  </si>
  <si>
    <t>Implementar controles dentro del procedimiento</t>
  </si>
  <si>
    <t>Control de cambios a la funcionalidad de CRCs</t>
  </si>
  <si>
    <t xml:space="preserve"> MINTRANSPORTE DTT - Grupo RUNT</t>
  </si>
  <si>
    <r>
      <rPr>
        <b/>
        <sz val="10"/>
        <rFont val="Calibri"/>
        <family val="2"/>
        <scheme val="minor"/>
      </rPr>
      <t>Hallazgo No. 46:</t>
    </r>
    <r>
      <rPr>
        <sz val="10"/>
        <rFont val="Calibri"/>
        <family val="2"/>
        <scheme val="minor"/>
      </rPr>
      <t xml:space="preserve"> Administrativo Reporte de novedades y administración de la documentación por parte de los centros de apoyo
en los que el personal autorizado para operar y subir información al RUNT, en estos centros es diferente al reportado al organismo acreditador, además no están informando al MT las modificaciones que realizan en cuanto al personal que presta el servicio de acuerdo a lo establecido en la resolución del habilitación.       
Igualmente se evidenciaron debilidades en el proceso de calibración de equipos y casos de CRC´s y CDA´s que no informan oportunamente los cambios en las condiciones de habilitación y acreditación ante el MT y el ONAC, como el domicilio, el personal y los equipos</t>
    </r>
  </si>
  <si>
    <t xml:space="preserve">Revisadas las actas del operativo conjunto practicado entre SPT el ONAC y el MT los días 18. 19 y 20 de noviembre de 2013 a los  CRC´s , CDA´s, seleccionados en Bogotá </t>
  </si>
  <si>
    <t>Aplicar el procedimiento establecido para Garantizar que el ONAC, los Organismos de Certificación y el MT autoricen los cambios en profesionales, equipos, instructores y vehículos modificados por  CDA, CRC, CEA y CIA en la plataforma RUNT</t>
  </si>
  <si>
    <t>Actualizar las bases de datos del MT, ONAC y el RUNT.
Implementar en RUNT las mejoras.</t>
  </si>
  <si>
    <t xml:space="preserve"> MINTRANSPORTE DTT - Subdirección de Tránsito- Grupo Runt
Néstor  Vega y Elena Peña</t>
  </si>
  <si>
    <r>
      <rPr>
        <b/>
        <sz val="10"/>
        <rFont val="Calibri"/>
        <family val="2"/>
        <scheme val="minor"/>
      </rPr>
      <t>Hallazgo No. 47:</t>
    </r>
    <r>
      <rPr>
        <sz val="10"/>
        <rFont val="Calibri"/>
        <family val="2"/>
        <scheme val="minor"/>
      </rPr>
      <t xml:space="preserve"> Administrativo Personal de apoyo en CRC”s y CEA’s  Es usual la práctica mediante la cual personal profesional y técnico de apoyo a los CRC´s y CEA´s, presenta alta rotación generando riesgos relacionados con la temporalidad de esta persona. Así mismo se encontró un caso en el que los ingenieros e inspectores de línea son rotados entre las diferentes sedes del CDA, Las situaciones expuestas se constituyen en factores que afectan la calidad y la efectividad presentación del servicio</t>
    </r>
  </si>
  <si>
    <t>Revisar la reglamentación actual  y proponer ajustes respecto a las condiciones de contratación los profesionales para los CDA, CEA, CRC y CIA</t>
  </si>
  <si>
    <t xml:space="preserve"> MINTRANSPORTE DTT - Subdirección de Tránsito- Grupo Runt
Néstor  Vega y Elena Pena</t>
  </si>
  <si>
    <r>
      <rPr>
        <b/>
        <sz val="10"/>
        <rFont val="Calibri"/>
        <family val="2"/>
        <scheme val="minor"/>
      </rPr>
      <t>Hallazgo No. 48:</t>
    </r>
    <r>
      <rPr>
        <sz val="10"/>
        <rFont val="Calibri"/>
        <family val="2"/>
        <scheme val="minor"/>
      </rPr>
      <t xml:space="preserve"> Administrativo Realización de las pruebas por parte de los CDA’s se pudo establecer que algunos CDA´s no están realizando debidamente la totalidad de las pruebas establecidas en la norma técnica colombiana NTC 5375, cuestionando con lo anterior, la efectividad con lo anterior, la efectividad de este control vehicular, pudiendo con ello incrementar los riesgos en la siniestralidad en carretera.</t>
    </r>
  </si>
  <si>
    <t>Revisadas las actas del operativo conjunto practicado entre SPT el ONAC y el MT los días 18. 19 y 20 de noviembre de 2013 a los  CDA´s localizadas en Bogotá,</t>
  </si>
  <si>
    <t xml:space="preserve">Solicitar a ONAC que se Intensifiquen las medidas de control para que las revisiones tecnicomecanicas se hagan y se registren de manera completa en el sistema RUNT. </t>
  </si>
  <si>
    <t>Requerimiento</t>
  </si>
  <si>
    <t xml:space="preserve"> MINTRANSPORTE DTT - Subdirección de Tránsito- Grupo Runt Karol García</t>
  </si>
  <si>
    <r>
      <rPr>
        <b/>
        <sz val="10"/>
        <rFont val="Calibri"/>
        <family val="2"/>
        <scheme val="minor"/>
      </rPr>
      <t>Hallazgo No. 49</t>
    </r>
    <r>
      <rPr>
        <sz val="10"/>
        <rFont val="Calibri"/>
        <family val="2"/>
        <scheme val="minor"/>
      </rPr>
      <t>: Administrativo  Ejecución de los Programas académicos por parte de los CEA’s y requisitos de legalidad para operar estos centros
se identificaron casos de estos centros que no cumplen con la intensidad académica establecida legalmente, además que el control que llevan estos centros sobre las materias teóricas prácticas realizadas y su intensidad es muy informal, lo que imposibilita realizar un efectivo seguimiento sobre las materias cursadas y evaluadas, la participación y asistencia del alumno , la actividad de su instructor y del supervisor : Algunos centros auditados manifiestan que las ayudas didácticas ya no son necesarios.
Se evidencio un caso en el que el CEA´s presenta falencias de legalidad como no tener una póliza de responsabilidad  civil extracontractual vigente no inferior a 60 SMLMV, ni un  certificado de conformidad del servicio, no disponen de áreas para realizar clases prácticas ni de oficina administrativa, igualmente sus ayudas didácticas y audiovisuales son inexistentes o deficientes. Esta parte del hallazgo puede tener posible incidencia sancionatoria por parte de la SPT</t>
    </r>
  </si>
  <si>
    <t>Revisadas las actas del operativo conjunto practicado entre SPT y el MT, el día 20 de noviembre de 2013 a los CEA´s,</t>
  </si>
  <si>
    <t>Advertir a las Secretarias de Educación del incumplimiento en la implementación de los programas registrados  por los CEA´s y verificar el caso evidenciado</t>
  </si>
  <si>
    <r>
      <rPr>
        <b/>
        <sz val="10"/>
        <rFont val="Calibri"/>
        <family val="2"/>
        <scheme val="minor"/>
      </rPr>
      <t>Hallazgo No. 50</t>
    </r>
    <r>
      <rPr>
        <sz val="10"/>
        <rFont val="Calibri"/>
        <family val="2"/>
        <scheme val="minor"/>
      </rPr>
      <t xml:space="preserve">: Administrativo Anulación de certificados de revisión técnico mecánica y emisiones contaminantes
se evidenciaron tres casos en los que el CDA no registra en el RUNT los certificados anulados dado que el sistema no provee esta funcionalidad por lo que como alternativa para estos casos el CDA utiliza la funcionalidad de generación de duplicado y de esta forma queda anulado el certificado original. Adicionalmente en uno de estos casos al CDA, no lleva plantilla en la que se especifique las razones de anulación del certificado.  </t>
    </r>
  </si>
  <si>
    <t>Revisadas las actas del operativo conjunto practicado entre SPT el ONAC y el MT el día. 19  de noviembre de 2013 a los  CDA´s localizadas en Bogotá</t>
  </si>
  <si>
    <t>Permitir en el RUNT el registro de las anulaciones de certificados</t>
  </si>
  <si>
    <t>Control de cambios a la funcionalidad de CDAs</t>
  </si>
  <si>
    <t xml:space="preserve"> MINTRANSPORTE DTT - Grupo Runt</t>
  </si>
  <si>
    <r>
      <rPr>
        <b/>
        <sz val="10"/>
        <rFont val="Calibri"/>
        <family val="2"/>
        <scheme val="minor"/>
      </rPr>
      <t>Hallazgo No. 51</t>
    </r>
    <r>
      <rPr>
        <sz val="10"/>
        <rFont val="Calibri"/>
        <family val="2"/>
        <scheme val="minor"/>
      </rPr>
      <t>: Administrativo información vehículos enseñanza se estableció que la revisión de las adaptaciones de los vehículos de enseñanza es requerida por única vez al momento de radicar los documentos para habilitación del CEA, ante el MT o al adquirir un nuevo vehículo de instrucciones con posterioridad a la habilitación. La información de esta revisión realizada por los CDA, solamente reposa en el sistema propio de estos centros sin ser ingresada al RUNT, por lo que al consultar en el portal web varias placas para este tipo de vehículos no se encuentra información que indique que el vehículo es utilizado para instrucción por parte de un CEA.</t>
    </r>
  </si>
  <si>
    <t>Revisadas las actas del operativo conjunto practicado entre SPT y el MT, el día 20 de noviembre de 2013 a los CEA´s, localizadas en Bogotá</t>
  </si>
  <si>
    <t>Enviar un oficio a la Concesión RUNT solicitando el ajuste del software para que se incluya el campo que lo identifique como un vehículo de enseñanza y que se refleje en la consulta del ciudadano.</t>
  </si>
  <si>
    <t>Elaborar oficio.</t>
  </si>
  <si>
    <t>MINTRANSPORTE DTT - Grupo Runt
Elena Peña</t>
  </si>
  <si>
    <t>Se envió el oficio a la Concesión RUNT mediante radicado No. 20144210209091</t>
  </si>
  <si>
    <r>
      <rPr>
        <b/>
        <sz val="10"/>
        <rFont val="Calibri"/>
        <family val="2"/>
        <scheme val="minor"/>
      </rPr>
      <t>Hallazgo No. 52</t>
    </r>
    <r>
      <rPr>
        <sz val="10"/>
        <rFont val="Calibri"/>
        <family val="2"/>
        <scheme val="minor"/>
      </rPr>
      <t>: Administrativo, Protección de datos de usuarios en los CRC’s
Dentro del proceso de implantación del Sistema SISEC, Sistema integrado de Seguridad para la validación de la identidad” que hace parte del Sistema de Control y Vigilancia, la firma Olimpia Management en su calidad de proveedor homologado por la Supertransporte para prestar este servicio, emitió para los organismo Certificadores de Personas o Centros de Reconocimiento la Circular 005 de 2013, de junio 14 de 2013, donde emite instrucciones referentes al párrafo Legal de términos y condiciones del aspirante, sin aclarar en que fundamente dicha obligatoriedad así ¨Autorizo que la información de la historia clínica y más datos personales confidenciales y sensibles sean mantenidos y procesados examinados por el Centro de Reconocimiento de Conductores por el Sistema integrado de Seguridad y sus integrantes o participantes, Autorizo la consulta de datos personales sensibles y  confidenciales en las bases de datos de las centrales de riesgo. Datacrédito y CIFIN, para efectos de verificación de la información suministrada. Dicha información podrá ser divulgada por orden o solicitud de autoridad o suministrada a terceros para desarrollar los procesos de análisis referidos</t>
    </r>
  </si>
  <si>
    <t>Olímpica Management solicita se suministre y/o autorice información que no corresponde a los trámites para obtener la certificación de aptitud física, mental y de coordinación motriz, toda vez que los centros de reconocimiento de conductores fueron avalados como IPS, donde se evalúan aspectos de salud del usuario y no para adelantar tramites de tipo comercial y crediticios</t>
  </si>
  <si>
    <t>Revisar los alcances  de la competencia de los alcances del contrato suscrito entre Olimpia Management y los  Centros de Reconocimiento de Conductores para la validación  la identificación de los usuarios y realizar las recomendaciones a que haya lugar, dirigidas a las partes que suscribieron el contrato (CRC y Olimpia Management), reiterando las directrices sobre la aplicación de la Ley 1582 de 2012 sobre la protección de datos de las personas.</t>
  </si>
  <si>
    <t xml:space="preserve">Elaboración del análisis del alcance de la validación de usuarios en el contrato suscrito entre  los CRC y Olimpia Management y comunicación de recomendaciones a las partes. </t>
  </si>
  <si>
    <t>Comunicación de Recomendaciones</t>
  </si>
  <si>
    <t>PRIMER TRIMESTRE: La misma mesa de trabajo que se instalará en mayo del 2014 para revisar con los proveedores las deficiencias del sistema (PIN y SOPORTE A CRC), se utilizará para revisar los alcances de la información y suscripción del contrato entre los CRC y los Proveedores del SICOV, especialmente con lo referente a los datos sensibles y privados de los usuarios.
SEGUNDO TRIMESTRE: se ha convocado al proveedor del sistema para una reunión urgente al respecto y así plantear una posición, una respuesta y si es el caso, una opción que subsane éste punto pendiente.</t>
  </si>
  <si>
    <r>
      <t xml:space="preserve"> </t>
    </r>
    <r>
      <rPr>
        <b/>
        <sz val="10"/>
        <rFont val="Calibri"/>
        <family val="2"/>
        <scheme val="minor"/>
      </rPr>
      <t>Hallazgo No. 53</t>
    </r>
    <r>
      <rPr>
        <sz val="10"/>
        <rFont val="Calibri"/>
        <family val="2"/>
        <scheme val="minor"/>
      </rPr>
      <t xml:space="preserve">: Administrativo, Operación de CDA”s
e encontraron alguno casos en los que el CDA no tiene vigente la póliza de responsabilidad civil extracontractual ni la licencia ambiental
 Se encontraron casos en los que se presentan inconformidades en el cumplimiento de la norma exigida por Organismo Acreditador en particular lo relacionado con la calibración de los equipos utilizados en las diferentes pruebas que deben aprobar los vehículos.
 Se evidenciaron inconsistencias entre la información de los certificados de Revisión Técnico Mecánica y emisiones contaminantes cargados en el aplicativo propio del CDA y la registrada en el RUNT si bien el MT indica que los CDA cuentan con todas las funcionalidades requeridas para el adecuado registro de información en el RUNT
 Se evidenciaron casos en los que la información de los Certificados de Revisión Técnico Mecánica y emisiones contaminantes no es registrada en el RUNT al momento de la revisión del vehículo.
</t>
    </r>
  </si>
  <si>
    <t xml:space="preserve">Algunos CDA señalan que existen mucha informalidad y certificado falsos a los cuales han optado buena parte de los propietarios de vehículos ante el deficiente control ejercido por las autoridades de tránsito en las ciudades, en los peajes y en los retenes de carreteras; lo que pone en dificultades a los empresarios que hicieron todo conforma a la ley.   </t>
  </si>
  <si>
    <t>Asegurar que el procedimiento establecido para revisión técnicomecánica se cumpla conforme las normas y procedimientos establecidos.</t>
  </si>
  <si>
    <t xml:space="preserve">Oficiar a la ONAC y a la Supertransporte y a los CDAs.
</t>
  </si>
  <si>
    <t xml:space="preserve"> MINTRANSPORTE DTT - Subdirección de Transito
Armando Rivera</t>
  </si>
  <si>
    <t>Se enviaron los oficios respectivos mediante radicados No. 20144210232281, 20144210234711 y 20144210234761</t>
  </si>
  <si>
    <r>
      <rPr>
        <b/>
        <sz val="10"/>
        <rFont val="Calibri"/>
        <family val="2"/>
        <scheme val="minor"/>
      </rPr>
      <t>Hallazgo No. 54</t>
    </r>
    <r>
      <rPr>
        <sz val="10"/>
        <rFont val="Calibri"/>
        <family val="2"/>
        <scheme val="minor"/>
      </rPr>
      <t xml:space="preserve"> Administrativo Operación de los CIA’s
e las visitas efectuadas por las diferentes Gerencias de la Contraloría General de la Republica a los centros integrales de atención –CIAS- se determinó que algunos CIAs no cumplen con lo establecido en la Resolución 3204 de 2010
 No tienen implementado el sistema de implementación biométrica incumpliendo el numeral 5 del Artículo 3 de la Resolución No. 3204 de 2010
 No cuentan con aulas adecuadas debidamente dotadas de iluminación, ventilación y cámara de video.
 Se observa que los convenios de administración de Servicios suscritos para ofrecer los servicios de casa cárcel corresponden a sitios ubicados en domicilios diferentes  a la jurisdicción o sede de funcionamiento de los centros integrales de atención con la cual se cumple lo señalado en el numeral 2 del Artículo 3 de la Resolución No. 3204 de 2010, del Ministro de Transporte </t>
    </r>
  </si>
  <si>
    <t>Resolución 3204, del 4 de agosto de 2010, por la cual se establecen los requisitos para la constitución y funcionamiento de los Centros Integrales de Atención.</t>
  </si>
  <si>
    <t xml:space="preserve">Rectificar la información hallada y proceder a tomar los correctivos para que no se vuelva a repetir </t>
  </si>
  <si>
    <t xml:space="preserve">Revisar individualmente la situación de cada uno de los centros integrales mencionados en el estudio, a fin de corroborar la información. </t>
  </si>
  <si>
    <t xml:space="preserve"> MINTRANSPORTE DTT - Subdirección de Transito
Angie de la Vega</t>
  </si>
  <si>
    <t>Se revisó la información respectiva y se enviaron los oficios  de los hallazgos encontrados en cada uno de los CIAs implicados mediante los siguientes radicados: 20144210135571, 20144210135511, 20144210135461. Estamos a la espera de las respuestas respectivas</t>
  </si>
  <si>
    <r>
      <rPr>
        <b/>
        <sz val="10"/>
        <rFont val="Calibri"/>
        <family val="2"/>
        <scheme val="minor"/>
      </rPr>
      <t>Hallazgo No. 55</t>
    </r>
    <r>
      <rPr>
        <sz val="10"/>
        <rFont val="Calibri"/>
        <family val="2"/>
        <scheme val="minor"/>
      </rPr>
      <t>: Administrativo, Operación de CEA”s 
 No existe evidencia documental de la realización por parte de estos centros de la evaluación técnica y practica al alumno una vez surtido el proceso de capacitación, en los términos señalados en el Articulo 4 del Decreto No. 1500 de 2009 del MT.
 Algunos CEA’s no cuentan con Póliza de Responsabilidad Civil Contractual vigente, con el fin de amparar la muerte y/o lesiones a personas y el daño de bienes a terceros que se produzcan por causa o con ocasión de enseñanza automovilística con los vehículos automotores, con lo cual se lo establecido en el Art. Del decreto 1500 de 2009.
 Existen CEA’s  con sedes ubicadas en sitios diferentes a la dirección registrada en la Resolución de habilitación del MT y de la Resolución de autorización de la Secretaria de Educación correspondiente, detectando de una manera que estos, no se encuentran habilitados, ni autorizados para prestar este servicio, incumplimiento de esta manera con  lo establecido en el a artículo 5 del Decreto 1500 de abril 29 de 2009, lo cual conlleva adicionalmente riesgos en la cobertura de la Póliza en lo relativo a los otros centros no habitados y autorizados.</t>
    </r>
  </si>
  <si>
    <t>A partir del apoyo adelantado por las Gerencias Departamentales de la CGR a la actuación especial de fiscalización a la policía de seguridad vial</t>
  </si>
  <si>
    <t>Oficiar a las Entidades Certificadoras,  el ONAC , a la Supertransporte y a los CEAS.</t>
  </si>
  <si>
    <t xml:space="preserve"> MINTRANSPORTE DTT - Subdirección de Transito Jessica Elena de la Pena</t>
  </si>
  <si>
    <t>Se revisó la información respectiva y se enviaron los radicados 20144210080531, 20144210080701, 20144210080721,20144210084981, 20144210084901, 20144210084941 y 20144210084831, se encuentran en proceso oficios a otros CEAs.</t>
  </si>
  <si>
    <r>
      <rPr>
        <b/>
        <sz val="10"/>
        <rFont val="Calibri"/>
        <family val="2"/>
        <scheme val="minor"/>
      </rPr>
      <t>Hallazgo 56</t>
    </r>
    <r>
      <rPr>
        <sz val="10"/>
        <rFont val="Calibri"/>
        <family val="2"/>
        <scheme val="minor"/>
      </rPr>
      <t xml:space="preserve"> Administrativo, Operación de los organismos de transito
 Existen comparendos impuestos por la Policía de Carreteras POLCA, por $161 millones aproximadamente durante las vigencias 2012 y 2013 los cuales no fueron reportados oportunamente, como lo establece el parágrafo 1 artículo 135 de la ley 769 de 2002, modificado por el artículo 22 de la ley 1383 de marzo, lo anterior por falta de seguimiento y control, generando el riesgo que la autoridad de transito no actué oportunamente para la recuperación de los valores impuestos en las infracciones de Tránsito.
 El Director de Tránsito del Municipio de Soledad (Att) para la vigencia 2012, mediante Resolución No. 719 de Noviembre 10 del mismo año, declaro de oficio la prescripción de la acción de cobro por infracción a las normas de tránsito, motivando dicha prescripción en el artículo 159 de la ley 769 de 2002, Por valor de $5.586 Millones, evidenciándose falta de gestión por parte del director de tránsito de turno para las vigencias objeto de la prescripción, lo que podría considerarse como una gestión antieconómica.</t>
    </r>
  </si>
  <si>
    <t>A partir del apoyo realizado por Gerencias Departamentales de la CGR, se evidencian debilidades en los órganos de tránsito en diferentes partes del país</t>
  </si>
  <si>
    <t>Expedir Circular a los Organismos de Transito.</t>
  </si>
  <si>
    <t>Elaboración de Circular</t>
  </si>
  <si>
    <t xml:space="preserve"> MINTRANSPORTE DTT - Subdirección de Transito Edgar Buitrago</t>
  </si>
  <si>
    <r>
      <rPr>
        <b/>
        <sz val="10"/>
        <rFont val="Calibri"/>
        <family val="2"/>
        <scheme val="minor"/>
      </rPr>
      <t>Hallazgo No. 57</t>
    </r>
    <r>
      <rPr>
        <sz val="10"/>
        <rFont val="Calibri"/>
        <family val="2"/>
        <scheme val="minor"/>
      </rPr>
      <t>: Administrativo, con presunta incidencia disciplinaria Régimen de Tarifas del SOAT: Revisión periódica de las condiciones técnicas y financieras y determinación de tarifas
se evidencia que desde el año 2009,  no se han revisado las tarifas máximas del SOAT, considerando las variaciones estadísticas técnicas y financieras en cuanto a la operación del seguro. La información utilizada para la determinación de tarifas actuales corresponde a los años 2005 – 2006 y 2007 y no se han tenido en cuenta los comportamientos y tendencias de las variables para los pedidos 2009, 2010, 2011 y 2012, considerando en los cálculos, especialmente en el contexto de la dinámica estadística entre los años 2007 a 2012 en cuanto al número de pólizas emitidas, la frecuencia anual de reclamaciones por categorías número de siniestros, valor promedio del siniestro, entre otros componentes del cálculo.</t>
    </r>
  </si>
  <si>
    <t>Inexistencia de información estadística que refleje el comportamiento del ramo incorporando los cambios derivados de la expedición del Decreto Ley 019 de 2012, el Decreto 0967 de 2012  y la Resolución 001135 de 2012, asociada al rezago entre la implementación de los ajustes señalados y su transferencia a las estadísticas del ramo.</t>
  </si>
  <si>
    <t>Finalizar en el primer semestre del 2014 la evaluación de las condiciones financieras y operativas del ramo SOAT. EL estudio abordará tres elementos fundamentales: Categorías o Tipos de  Riesgo, Primas y Estructura de Gastos.</t>
  </si>
  <si>
    <t>Documento técnico en el que se evalúa el impacto de los ajustes regulatorios expedidos en 2012, sobre las Categorías o Tipos de  Riesgo, Primas y Estructura de Gastos.</t>
  </si>
  <si>
    <t>Documento técnico</t>
  </si>
  <si>
    <t xml:space="preserve"> SUPERFINANCIERA</t>
  </si>
  <si>
    <t>Documento Técnico Versión 1 (respuesta del correo electrónico del 09/07/2014)</t>
  </si>
  <si>
    <r>
      <rPr>
        <b/>
        <sz val="10"/>
        <rFont val="Calibri"/>
        <family val="2"/>
        <scheme val="minor"/>
      </rPr>
      <t>Hallazgo No. 58:</t>
    </r>
    <r>
      <rPr>
        <sz val="10"/>
        <rFont val="Calibri"/>
        <family val="2"/>
        <scheme val="minor"/>
      </rPr>
      <t xml:space="preserve"> Administrativo Planeación y Programación carece de información respecto a la programación del grado de cumplimiento de actividades, objetivos y metas, así como, para determinar la asignación de recursos y definir las responsabilidades
1. El Ministerio presenta una base de datos con ochenta y cuatro (84) contratos entre los cuales se encuentran tres (3) que no son ejecutados con recursos 16, es decir que son ejecutados en su totalidad con recursos de otra subcuenta.</t>
    </r>
  </si>
  <si>
    <t xml:space="preserve">Plan de Acción formulado por la Administración de la Subcuenta ECAT, que fue reportado por parte del Ministerio a solicitud de la CGR, De  la información aportada por el Ministerio, en dos bases de datos diferentes </t>
  </si>
  <si>
    <t>Articular el Plan de Acción y el proyecto de inversión BPIN</t>
  </si>
  <si>
    <t>Incluir en el plan de acción, el responsable de cada una de las actividades del proyecto y verificar el cumplimiento de objetivos y metas en la ficha BPIN.</t>
  </si>
  <si>
    <t xml:space="preserve">Informe </t>
  </si>
  <si>
    <t xml:space="preserve"> MINSALUD</t>
  </si>
  <si>
    <r>
      <rPr>
        <b/>
        <sz val="10"/>
        <rFont val="Calibri"/>
        <family val="2"/>
        <scheme val="minor"/>
      </rPr>
      <t xml:space="preserve">Hallazgo No. 59. </t>
    </r>
    <r>
      <rPr>
        <sz val="10"/>
        <rFont val="Calibri"/>
        <family val="2"/>
        <scheme val="minor"/>
      </rPr>
      <t xml:space="preserve">Información contable
De la información suministrada por la Entidad, respecto de los contratos suscritos con recursos de la subcuenta ECAT, correspondiente a la vigencia fiscal 2011, se evidencian las siguientes situaciones: 1) el Ministerio presenta una base de datos con 84 contratos, entre los cuales se encuentran 3 que no son ejecutados con el recurso 16, es decir, que son ejecutados en su totalidad, con recursos de otra subcuenta. 2) El valor reportado en dicha base de datos con cargo a la subcuenta ECAT recurso 16, que reporta $10.811.882.961, del convenio 184, suscrito entre el Ministerio y la OIM, no coincide con el valor registrado en los documentos soportes del convenio  ($4.930.073.002). 3) Posteriormente, el Ministerio complementa la solicitud antes referida, aportando una nueva base de datos con 4.611 registros, pero sin la totalidad de los ítems del requerimiento realizado por la CGR. Lo anterior por citar algunos ejemplos de los datos revisados en la contratación de la subcuenta ECAT. Dados estos hechos , se observa que no existe unificación de la información de la Subcuenta. </t>
    </r>
  </si>
  <si>
    <t xml:space="preserve"> No existe unificación de la información de la Subcuenta </t>
  </si>
  <si>
    <t>Establecer en la base de datos de contratación del MSPS, un campo que permita distinguir los contratos financiados con los recursos de la Subcuenta ECAT.</t>
  </si>
  <si>
    <t>Incluir en la base de datos de contratación, una columna donde se identifiquen los contratos financiados con recursos de  la Subcuenta ECAT.</t>
  </si>
  <si>
    <t>Base de datos</t>
  </si>
  <si>
    <t>La base de datos de la contratación del Ministerio de Salud y Protección Social a cargo del Grupo de Gestión Contractual cuenta con una columna donde se identifican los recursos que financian el Contrato.</t>
  </si>
  <si>
    <r>
      <rPr>
        <b/>
        <sz val="10"/>
        <rFont val="Calibri"/>
        <family val="2"/>
        <scheme val="minor"/>
      </rPr>
      <t>Hallazgo No. 60</t>
    </r>
    <r>
      <rPr>
        <sz val="10"/>
        <rFont val="Calibri"/>
        <family val="2"/>
        <scheme val="minor"/>
      </rPr>
      <t>: Administrativo, Adición del contrato 547 celebrado con la Unión Temporal Alianza Medios
El  2 de Noviembre de 2011, se suscribe el contrato 547 con la firma Unión Temporal Alianza Medios con el objeto de  “Pautar en medios de comunicación masiva y/o alternativa, las campañas y estrategias de comunicación” por valor de  $14.575.0 millones con fechas de inicio el 24 de Noviembre de 2011 y de terminación 31 de diciembre de 2012, Posteriormente se suscribe una adición por $7.300.0 millones, para un total de $21.975 millones. El contrato tuvo una prórroga de 180 días (seis meses), la cual fue firmada el 30 de diciembre de 2011</t>
    </r>
  </si>
  <si>
    <t>Contrato que evidencia fallas en la planeación por cuanto la prórroga se firma con mucha anterioridad.</t>
  </si>
  <si>
    <t>Expedir nuevo manual de contratación enfatizando en lineamientos sobre modificaciones contractuales.</t>
  </si>
  <si>
    <t>Expedición nuevo Manual de Contratación enfatizando en los lineamientos para el tramite de modificaciones contractuales.</t>
  </si>
  <si>
    <t xml:space="preserve">A la fecha el Manual de Contratación fue aprobado por el Ministerio, se encuentra en diagramación por parte del Grupo de Comunicaciones para ser adoptado mediante resolución. </t>
  </si>
  <si>
    <r>
      <rPr>
        <b/>
        <sz val="10"/>
        <rFont val="Calibri"/>
        <family val="2"/>
        <scheme val="minor"/>
      </rPr>
      <t>Hallazgo No. 61</t>
    </r>
    <r>
      <rPr>
        <sz val="10"/>
        <rFont val="Calibri"/>
        <family val="2"/>
        <scheme val="minor"/>
      </rPr>
      <t xml:space="preserve">: Administrativo, Información Convenio 461-2010 Celebrado con la OPS/OMS la Coordinadora Grupo de Gestión Contractual advierte al supervisor del convenio 461-2010, que se presentan inconsistencia en el informe final de supervisión, entre otros aspectos los diferentes valores en pesos por diferencia en cantidades y por ingresos al almacén no relacionados en dicho informe. Verificado el convenio por parte de la CGR y de acuerdo a los documentos que reposan en las dos carpetas contentivas del mismo se cuantifico la totalidad de soportes denominados “ingresos de elementos al sistema” que totalizan $322.688.047.103, presentando una diferencia de $8.074.148.806 frente al valor del convenio que es de $330.762.195.909.
Situación que durante la visita de la CGR, el Ministerio justifico con soportes de “ingresos de elementos del sistema, por cuantía superior al valor de la diferencia, hecho que no permite evidenciar con precisión los saldos a favor o en contra de la entidad.           
</t>
    </r>
  </si>
  <si>
    <t>En los documentos que soportan el convenio específicamente el Memorando 201342200260773 del 2 de Octubre del 2013</t>
  </si>
  <si>
    <t>Verificar el cumplimiento de las obligaciones establecidas en el convenio, confrontando los ingresos al Almacén.</t>
  </si>
  <si>
    <t>Elaborar y entregar al Grupo de Gestión Contractual, informe final de supervisión con los soportes de ingreso al Almacén.</t>
  </si>
  <si>
    <t>Informe final</t>
  </si>
  <si>
    <t>La supervisión del Convenio No. 461 de 2010 suscrito con la OPS entregó el 29 de abril de 2014 el informe final al Grupo de Gestión Contractual. El 8 de mayo de 2014 el Grupo de Gestión Contractual solicitó al supervisor ajustar el Formato de Certificación para pago final o remitir el comprobante de reintegro por parte de la OPS, en respuesta el 3 de julio de 2014 remiten comprobante de reintegro y se procede a revisar el acta de liquidación.</t>
  </si>
  <si>
    <t>AUDITORIA INCIDENTE CARBONIFERO</t>
  </si>
  <si>
    <r>
      <rPr>
        <b/>
        <sz val="10"/>
        <rFont val="Arial"/>
        <family val="2"/>
      </rPr>
      <t>Hallazgo 5</t>
    </r>
    <r>
      <rPr>
        <sz val="10"/>
        <rFont val="Arial"/>
        <family val="2"/>
      </rPr>
      <t>. Con la información suministrada a la Contraloría General de la Republica no se aporta evidencia que permita conocer la existencia de regulación económica en materia de transporte fluvial ni la elaboración de Planes modales de transporte, por tanto se evidencia incumplimiento por parte del Ministerio.</t>
    </r>
  </si>
  <si>
    <t>En el momento de la actuación especial de la CGR se encontraba en desarrollo el Estudio" Plan Estratégico Integrado de Transporte- PEIIT"</t>
  </si>
  <si>
    <t>Formulación de documento de Política sectorial en materia de transporte intermodal</t>
  </si>
  <si>
    <t xml:space="preserve">Elaboración de documento de propuesta de política de transporte intermodal </t>
  </si>
  <si>
    <t>Número de Documentos</t>
  </si>
  <si>
    <t>Realizar reuniones de prevención y seguimiento con las entidades del sector responsables de  ejercer control y sancionar a empresas infractoras en términos de cargue y descargue en fondeo</t>
  </si>
  <si>
    <t xml:space="preserve">Reuniones periódicas de seguimiento </t>
  </si>
  <si>
    <t>Reuniones periódicas</t>
  </si>
  <si>
    <t>AUDITORIA LICENCIAS DE CONDUCCIÓN</t>
  </si>
  <si>
    <r>
      <rPr>
        <b/>
        <sz val="9"/>
        <rFont val="Arial"/>
        <family val="2"/>
      </rPr>
      <t>Hallazgo 1.</t>
    </r>
    <r>
      <rPr>
        <sz val="9"/>
        <rFont val="Arial"/>
        <family val="2"/>
      </rPr>
      <t xml:space="preserve"> Administrativa - Planeación del Proceso: Renovación de Licencias de Conducción. Se observan debilidades en la planeación del proceso de renovación de las licencias de conducción, relacionado con aspectos  técnicos[1], administrativos[2] y de regulación por parte del Ministerio de Transporte – MT y la Superintendencia de Puertos y Transporte - SPT, para evitar la saturación de trámites en los Organismos de Apoyo[3] que perjudicaron la debida y eficiente prestación del servicio a los usuarios.</t>
    </r>
  </si>
  <si>
    <t>Debilidades en la planeación del proceso de renovación de las licencias de conducción, relacionado con aspectos  técnicos[1], administrativos[2] y de regulación por parte del Ministerio de Transporte – MT y la Superintendencia de Puertos y Transporte - SPT.</t>
  </si>
  <si>
    <t>Seguimiento de las medidas adoptadas por la Supertransporte y el Ministerio para renovación de licencias.</t>
  </si>
  <si>
    <t>Elaborar informe de seguimiento de las medidas adoptadas en relación con renovación de licencias de conducción</t>
  </si>
  <si>
    <t>Informe mensual</t>
  </si>
  <si>
    <t>MINTRANSPORTE- DTT</t>
  </si>
  <si>
    <t>Seguimiento periódico de avance del procesos de renovación</t>
  </si>
  <si>
    <t>Con el fin de mejorar la planeación diseñada para el proceso se estructuraran  informes sobre el avance de la renovación por digito de cedula y por Organismo de Tránsito.</t>
  </si>
  <si>
    <t>Presentación de Informes Mensuales a Organismos de Tránsito. (1 Mensual)</t>
  </si>
  <si>
    <t>MINTRANSPORTE -DTT</t>
  </si>
  <si>
    <t>Adelantar acciones de control  para la renovación de licencias de conducción.</t>
  </si>
  <si>
    <t>Solicitar la Dirección de Tránsito y Transporte de la Policía Nacional y a los Organismos de Tránsito el desarrollo de operativos de control para exigir la renovación de las licencias de conducción de las personas que aún no lo han hecho.</t>
  </si>
  <si>
    <t>Oficios mensuales dirigidos a los Organismos  de Tránsito.  (1 Mensual)</t>
  </si>
  <si>
    <t>MINTRANSPORTE - DTT</t>
  </si>
  <si>
    <r>
      <rPr>
        <b/>
        <sz val="10"/>
        <rFont val="Arial"/>
        <family val="2"/>
      </rPr>
      <t>Hallazgo 2.</t>
    </r>
    <r>
      <rPr>
        <sz val="10"/>
        <rFont val="Arial"/>
        <family val="2"/>
      </rPr>
      <t xml:space="preserve"> Administrativa con presunta incidencia Disciplinaria- Coordinación en la Implementación y desarrollo del Proceso: Renovación de Licencias de Conducción.</t>
    </r>
  </si>
  <si>
    <t>Inconvenientes con los sistemas informáticos de acompañamiento , durante el cargue de la información y seguimiento durante el trámite por validación de cédulas duplicadas, validación de pines bancarios de pago, entre otros. Inconvenientes en el proceso de agendamiento de usuarios,  previo al inicio del trámite para obtener  la certificación en los CRC, donde se agendan ciudadanos que registran multas y comparendos, personas no registradas en el RUNT o cuyas huellas presentan inconvenientes de validación, entre otros. CRC con redes de internet con poca banda o con redes inalámbricas compartidas (wifi) que debilitan la transmisión de la  señal. Proceso de agendamiento poco eficiente por parte del organismo acreditador (ONAC) para efectuar el trámite de acreditación o visitas a CRC, lo que se demuestra con la expedición de los oficios MT 20134010396551 y MT 20134010412801 de noviembre 5 y 20 de 2013 suscritos por la Ministra de Transporte.  No existía un medio efectivo de comunicación para que las habilitaciones y deshabilitaciones de CRC efectuadas por el Organismo Nacional de Acreditación de Colombia -ONAC, fueran atendidas inmediatamente por parte del Registro Único Nacional de Tránsito –RUNT. Deficiente suministro de información a los usuarios del trámite, generando confusión en ellos sobre trámites de renovación, sustitución, recategorización etc., de sus licencias de conducción. Diferencias en las bases de datos de los diferentes entes que participan en el proceso, creando problemas en la consolidación de la información. Inconvenientes generados en el proceso de validación de huellas. Algunos CRC no han repotenciado sus equipos de cómputo, tampoco están realizando su mantenimiento optimo y necesario. Algunos CRC no dan estricto cumplimiento al procedimiento establecido para el trámite de licenciamiento de conductores. A noviembre 26 de 2013, (72) CRC no cumplen con el Sistema de Control y Vigilancia –SCV- respecto a la primera fase de implementación, relacionada con el registro de pago a través de un actor del sector financiero, validando el mismo, mediante el proceso de enrolamiento del aspirante.</t>
  </si>
  <si>
    <t>Mejoramiento de funcionalidades del Registro de Personas Naturales y Jurídicas en el RUNT</t>
  </si>
  <si>
    <t>Implementación de mejoras en RUNT para que los CRCS, el ONAC  y el Ministerio ingresen en línea y tiempo real las novedades de los CRCs.</t>
  </si>
  <si>
    <t>Mejoramiento de los tiempos de acreditación de CRCs</t>
  </si>
  <si>
    <t>Solicitar al ONAC  la revisión y optimización de los tiempos de acreditación de CRCs.</t>
  </si>
  <si>
    <t>Oficio a ONAC</t>
  </si>
  <si>
    <t>Se realizaron reuniones entre el Ministerio y el ONAC y se mejoró el proceso  que permitió aumentar la habilitación de CRCs de 290 en el mes de enero de 2014 a 430 a julio. Se envió oficio a ONAC mediante radicado No.20144210336661 solicitándole celeridad en la acreditación de los Centros de Reconocimiento de Conductores .</t>
  </si>
  <si>
    <r>
      <rPr>
        <b/>
        <sz val="10"/>
        <rFont val="Arial"/>
        <family val="2"/>
      </rPr>
      <t>Hallazgo 3</t>
    </r>
    <r>
      <rPr>
        <sz val="10"/>
        <rFont val="Arial"/>
        <family val="2"/>
      </rPr>
      <t>. Administrativa - Eficiencia del Sistema de Control y Vigilancia – SCV - de la Superintendencia de Puertos y Transporte.</t>
    </r>
  </si>
  <si>
    <t xml:space="preserve">La Resolución 917 de enero 27 de 2014 emitida por la SPT, suspende parcial y temporalmente algunos artículos de la Resolución 7034 del 17 de octubre de 2012, en sus considerandos se reconoce que “es notorio y evidente que existen dificultades en el desarrollo de las actividades propias de los CRC que podrían estar asociadas a la implementación del sistema adoptado por la Resolución objeto de la presente actuación, por lo que se hace necesario evaluar o verificar su funcionamiento, esto, sin afectar los intereses de los usuarios que a todas luces son los destinatarios finales de toda esta reglamentación” 
Igualmente se manifiesta que “debe advertirse que por los canales expeditos, establecidos por la Supertransporte para tal fin, los ciudadanos elevaron sendas quejas relacionadas con el funcionamiento de los CRC, lo que originó acompañamientos y visitas por parte de los servidores de la Delegada de Tránsito y Transporte Terrestre Automotor de esta entidad, lo que desbordó, incluso, la capacidad institucional de reacción en razón a la cantidad de las reclamaciones, quejas y peticiones así como de la urgencia de las debidas  actuaciones”. 
</t>
  </si>
  <si>
    <t>Las acciones de mejoras se empezaron a tomar desde que se expidió la resolución 917 del 27 de enero del 2014 por la cual se suspendió temporalmente el Sistema de Control y Vigilancia.
Continuación de las medidas respectivas y pertinentes para darle más eficacia de la mostrada al Sistema.
Continuación de las medidas de seguimiento y vigilancia a la transparencia y gestión del Sistema de Control y Vigilancia.</t>
  </si>
  <si>
    <t>Después de haber emitido la resolución 9699 del 28 de mayo del 2014, la cual recopila todas las resoluciones anteriores, empezando por la 7034. (las recopila con los respectivos cambios y modificaciones al sistema).y a su vez deroga dichas resoluciones efectuando una racionalización normativa del proceso de implementación y exigencia del sistema, se hace necesario expedir informes de seguimiento al sistema para evaluar su impacto y prevalencia.</t>
  </si>
  <si>
    <t>Informe de seguimiento de resultados del sistema desde la expedición de la última resolución 9699 del 28 de mayo del 2014. (1 Informe Semestral)</t>
  </si>
  <si>
    <t>SUPERTRANSPORTE</t>
  </si>
  <si>
    <t xml:space="preserve">La Resolución 917 de enero 27 de 2014 emitida por la SPT, suspende parcial y temporalmente algunos artículos de la Resolución 7034 del 17 de octubre de 2012, en sus considerandos se reconoce que “es notorio y evidente que existen dificultades en el desarrollo de las actividades propias de los CRC que podrían estar asociadas a la implementación del sistema adoptado por la Resolución objeto de la presente actuación, por lo que se hace necesario evaluar o verificar su funcionamiento, esto, sin afectar los intereses de los usuarios que a todas luces son los destinatarios finales de toda esta reglamentación” 
Igualmente se manifiesta que “debe advertirse que por los canales expeditos, establecidos por la Supertransporte para tal fin, los ciudadanos elevaron sendas quejas relacionadas con el funcionamiento de los CRC, lo que originó acompañamientos y visitas por parte de los servidores de la Delegada de Tránsito y Transporte Terrestre Automotor de esta entidad, lo que desbordó, incluso, la capacidad institucional de reacción en razón a la cantidad de las reclamaciones, quejas y peticiones así como de la urgencia de las debidas  actuaciones”. </t>
  </si>
  <si>
    <t>Se evaluará la eficacia de haber suprimido gran parte de los procesos donde se requería la huella del especialista y del ciudadano; validaciones biométricas que se suprimieron con el fin de minimizar los tiempos de espera de los ciudadanos y las eventuales interrupciones en la plataforma de tipo técnico, lo cual redundaba en demoras, colapso y desaprobación del proceso de certificación médica por parte de los ciudadanos en los Centros De Reconocimiento De Conductores.</t>
  </si>
  <si>
    <t>Informe de seguimiento de resultados del sistema desde la expedición de la última resolución 9699 del 28 de mayo del 2014.  (1 Informe Semestral)</t>
  </si>
  <si>
    <t>Se flexibilizaron los requisitos técnicos que solicitaban a los interesados en proveer el Sistema de Control y Vigilancia a lo CRC, lo cual ampliaría la oferta para los Centros y dinamizaría el mercado creando competencia sana y regulando tarifas en pro del ciudadano.</t>
  </si>
  <si>
    <t xml:space="preserve">De acuerdo a las funciones que competen a la Supertransporte, hacer seguimiento en cuanto a la objetividad de los certificados expedidos, eliminando así los tramitadores externos y optimizando el proceso. </t>
  </si>
  <si>
    <r>
      <rPr>
        <b/>
        <sz val="9"/>
        <rFont val="Arial"/>
        <family val="2"/>
      </rPr>
      <t>Hallazgo 4</t>
    </r>
    <r>
      <rPr>
        <sz val="9"/>
        <rFont val="Arial"/>
        <family val="2"/>
      </rPr>
      <t>. Administrativa - Evaluación de las Medidas Implementadas dentro del  Proceso de Renovación de LC.</t>
    </r>
  </si>
  <si>
    <t>Las medidas implementadas no han sido efectivas para la renovación de las licencias.</t>
  </si>
  <si>
    <t>Informe mensual.  
(1 Mensual)</t>
  </si>
  <si>
    <t>Presentación de Informes Mensuales a Organismos de Tránsito.  (1 Mensual)</t>
  </si>
  <si>
    <r>
      <rPr>
        <b/>
        <sz val="9"/>
        <rFont val="Arial"/>
        <family val="2"/>
      </rPr>
      <t>Hallazgo 5</t>
    </r>
    <r>
      <rPr>
        <sz val="9"/>
        <rFont val="Arial"/>
        <family val="2"/>
      </rPr>
      <t xml:space="preserve">. Administrativa - Campañas de divulgación masiva para el trámite de licenciamiento de conducción. </t>
    </r>
  </si>
  <si>
    <t>Debilidades en el proceso de divulgación masiva de este trámite; igualmente es de público conocimiento que las falencias presentadas, también demuestran deficiencias en la ejecución de una efectiva campaña de divulgación masiva de las respectivas directrices, proceso de divulgación, que fue realizado de una manera tardía, con poca efectividad, además de contener mensajes que no fueron lo suficientemente claros y permanentes o continuos, generando como consecuencia la indebida socialización de las normas que regulan dicho trámite de licenciamiento por parte del Ministerio de Transporte, las Autoridades locales y los Organismos de Tránsito</t>
  </si>
  <si>
    <t>Dado que las funciones del FPV fueron asumidas por la Agencia Nacional de Seguridad Vial, una vez sesta agencia inicie operación, adelantará las campañas requeridas. Mientras esto ocurre, se continuará a través de las diferentes estrategias  la socialización y divulgación para la renovación de las Licencias de Conducción.</t>
  </si>
  <si>
    <t>Intensificar las campañas de divulgación de manera conjunta liderado por el Ministerio de Transporte para que los usuarios realicen el respectivo tramite de renovación de licencias de conducción.</t>
  </si>
  <si>
    <t>Difusión en medios. 
(1 Mensual)</t>
  </si>
  <si>
    <t>MINTRANSPORTE - SUPERTRANSPORTE</t>
  </si>
  <si>
    <t>Difusión de comerciales de renovación de Licencias en medios .  (02 Diarios)</t>
  </si>
  <si>
    <t>AUDITORIA CONCURRENTE SITMVA - METROPLUS</t>
  </si>
  <si>
    <r>
      <rPr>
        <b/>
        <sz val="9"/>
        <rFont val="Arial"/>
        <family val="2"/>
      </rPr>
      <t>Hallazgo No. 1.</t>
    </r>
    <r>
      <rPr>
        <sz val="9"/>
        <rFont val="Arial"/>
        <family val="2"/>
      </rPr>
      <t>- Administrativo con presunto alcance disciplinario - Planeación del SITM de Mediana Capacidad del Valle de Aburrá. En las fases de concepción y planeación del Proyecto Metroplus no se consultaron las realidades de las zonas a intervenir e incluso se desconocieron variables sociales que afectan directamente el cronograma de obras y el costo de ellas, situación que ha ocasionado la necesaria adición de los contratos celebrados y el aumento en los montos invertidos.</t>
    </r>
  </si>
  <si>
    <t>Presentar el balance financiero del proyecto, discriminado por cada uno de los componentes señalados en la Tabla 5 del CONPES 3573 (Inversión Pública y Privada).</t>
  </si>
  <si>
    <t>Metroplus presentará Trimestralmente el balance financiero del proyecto en cada una de las reuniones de seguimiento convocadas por la Unidad de Movilidad Urbana Sostenible del Ministerio de Transporte. De esta forma se contará con un instrumento que permita comparar el Plan Operativo Anual de Inversión, con los componentes definidos en los documentos CONPES.</t>
  </si>
  <si>
    <t>Balances Trimestrales</t>
  </si>
  <si>
    <t>METROPLUS</t>
  </si>
  <si>
    <t>Elaborar un Plan de Acción con su respectivo cronograma, que contenga las actividades requeridas para finalizar la construcción de la infraestructura, contempladas en el Documento CONPES 3573, información que quedará plasmada en el Plan Operativo Anual - POA.</t>
  </si>
  <si>
    <t xml:space="preserve">Metroplus presentará Trimestralmente el seguimiento al cronograma actualizado para la finalización de las obras en cada una de las reuniones de seguimiento convocadas por la Unidad de Movilidad Urbana Sostenible del Ministerio de Transporte, </t>
  </si>
  <si>
    <t>Seguimiento Trimestral</t>
  </si>
  <si>
    <t>METROPLIUS</t>
  </si>
  <si>
    <r>
      <rPr>
        <b/>
        <sz val="8"/>
        <rFont val="Arial"/>
        <family val="2"/>
      </rPr>
      <t>Hallazgo No. 2.- Administrativa - Cronograma de reasignación de rutas y del proceso de Chatarrización</t>
    </r>
    <r>
      <rPr>
        <sz val="8"/>
        <rFont val="Arial"/>
        <family val="2"/>
      </rPr>
      <t>. Los Municipios de Envigado e Itagüí, presentan retrasos en sus cronogramas de cumplimiento de las obligaciones establecidas en el Convenio de Cofinanciación suscrito el 28 de noviembre de 2005, con respecto a la viabilidad y sostenibilidad del SITM Metroplús en la Pretroncal del Sur, y en consecuencia no se materializa la disminución de la sobreoferta de vehículos de transporte público, así como la reasignación de rutas necesarias para la adecuada implementación de los nuevos buses del SITM de Metroplús.</t>
    </r>
  </si>
  <si>
    <t xml:space="preserve">Generación de una mesa de trabajo con las autoridades locales, para discutir y avanzar en los procedimientos necesarios para la implementación del SITM. (Chatarrizacion, reorganización de rutas, acciones contra ilegalidad e informalidad entre otros) </t>
  </si>
  <si>
    <t>El AMVA con el acompañamiento del Ministerio de Transporte convocará trimestralmente una reunión con las entidades involucradas (Metroplus, Secretarias de Transito, Metro de Medellín, entre otros), en donde se hará seguimiento y suscripción de compromisos a cumplir entre las partes.</t>
  </si>
  <si>
    <t>Reunión Trimestral</t>
  </si>
  <si>
    <t>AUDITORIA CIUDADES AMABLES</t>
  </si>
  <si>
    <r>
      <rPr>
        <b/>
        <sz val="8"/>
        <rFont val="Arial"/>
        <family val="2"/>
      </rPr>
      <t>Hallazgo No. 37.</t>
    </r>
    <r>
      <rPr>
        <sz val="8"/>
        <rFont val="Arial"/>
        <family val="2"/>
      </rPr>
      <t xml:space="preserve">- Numero Sistemas en operación 
El Plan Nacional de Desarrollo estableció una meta de 8 SITM operando, pero a diciembre de 2013, se encuentran operando 6, con un cumplimiento del 33,3% de la meta. Pendientes Transcaribe y Cúcuta, el cual no tiene Conpes ni Convenio de Cofinanciación. </t>
    </r>
  </si>
  <si>
    <t>El 6 de agosto de 2014 Transcaribe adjudicó la operación Troncal. Se estima que para el segundo semestre de 2015 inicie la operación. Solicitar al Ente Gestor un cronograma de implementación del sistema a partir del acta de inicio de la concesión y hacer seguimiento al mismo.</t>
  </si>
  <si>
    <t>Remitir comunicación al Ente Gestor solicitando el cronograma</t>
  </si>
  <si>
    <t xml:space="preserve">Comunicación </t>
  </si>
  <si>
    <t>Hacer reuniones trimestrales de seguimiento para verificar el cumplimiento del cronograma</t>
  </si>
  <si>
    <t xml:space="preserve">Actas de reunión </t>
  </si>
  <si>
    <t>Acompañar al DNP en la elaboración del documento Conpes para el SITM de la ciudad de Cúcuta previo análisis del Marco de Gasto de Mediano Plazo por el MHCP</t>
  </si>
  <si>
    <t xml:space="preserve">Celebrar reuniones con DNP y MHCP </t>
  </si>
  <si>
    <r>
      <rPr>
        <b/>
        <sz val="8"/>
        <rFont val="Arial"/>
        <family val="2"/>
      </rPr>
      <t>Hallazgo No. 38.</t>
    </r>
    <r>
      <rPr>
        <sz val="8"/>
        <rFont val="Arial"/>
        <family val="2"/>
      </rPr>
      <t xml:space="preserve">- Retraso en inicio de operaciones
El atraso del inicio de operaciones fue de varios años para todos los sistemas. El SITM de Cartagena pese a que se han desembolsado recursos y se han ejecutado las sumas presupuestadas la fecha de ingreso ha sido pospuesta para el año 2015. El SITM de Cúcuta se desconoce la fecha de inicio de operaciones. </t>
    </r>
  </si>
  <si>
    <r>
      <rPr>
        <b/>
        <sz val="8"/>
        <rFont val="Arial"/>
        <family val="2"/>
      </rPr>
      <t>Hallazgo No. 39</t>
    </r>
    <r>
      <rPr>
        <sz val="8"/>
        <rFont val="Arial"/>
        <family val="2"/>
      </rPr>
      <t xml:space="preserve">.- Número de SETP en operación 
La estructuración y puesta en marcha de los SETP registra un notable atraso, El Plan Nacional de Desarrollo fijo tener en operación 7 sistemas, pero este propósito no se ha podido concretar. </t>
    </r>
  </si>
  <si>
    <t>Solicitar cronograma a los entes gestores para la  implementación y operación del SETP y hacer seguimiento al mismo.</t>
  </si>
  <si>
    <t>Remitir comunicación a los Entes Gestores solicitando el cronograma</t>
  </si>
  <si>
    <t>Comunicación a cada Ente Gestor</t>
  </si>
  <si>
    <t xml:space="preserve">Mediante oficios enviados a los entes gestores con No. de radicados:
20142100355061_Neiva
20142100355241_Monteria
20142100355291_Armenia
20142100355321_Pasto
20142100355341_Popayan
20142100355401_Santa Marta
20142100355451_Sincelejo
20142100355481_Valledupar
Solcitando remitir el cronograma de implementación y puesta en operación de los SETP. </t>
  </si>
  <si>
    <t>Actas de reunión con cada Ente Gestor</t>
  </si>
  <si>
    <t xml:space="preserve">Dando alcance al seguimiento y acompañamiento técnico que realiza la UMUS  a los SETP. En las reuniones trimestrales y visitas a los entes gestores se realiza seguimeinto al proceso contractual y cumplimiento del cronograma establecido, quedando registrado en las actas trimestrales. </t>
  </si>
  <si>
    <r>
      <rPr>
        <b/>
        <sz val="8"/>
        <rFont val="Arial"/>
        <family val="2"/>
      </rPr>
      <t>Hallazgo No. 40.</t>
    </r>
    <r>
      <rPr>
        <sz val="8"/>
        <rFont val="Arial"/>
        <family val="2"/>
      </rPr>
      <t>- Cumplimiento de metas contenidas en el Plan Nacional de Desarrollo diferentes a las SITM y SETP
SITP: Meta 4, ejecución 3. Cumplimiento 75% 
Planes de movilidad: Meta: 30. Formulados 26. Cumplimiento 80%
SAB: Meta 10, formulados 3. Cumplimiento 80%
SITR: Meta 4. Formulados 6. Cumplimiento 150%
Estrategias ciudades pequeñas: Meta 4.Formulados 1. Cumplimiento 25%
Sistemas inteligentes de transporte: Meta 4. Estructurados 3. Cumplimiento 75%</t>
    </r>
  </si>
  <si>
    <t xml:space="preserve">Solicitar a DNP el avance en el cumplimiento de metas complementarias del Plan Nacional de Desarrollo así como la estrategia de trabajo para su cumplimiento </t>
  </si>
  <si>
    <t>Remitir comunicación a DNP, solicitando la información requerida</t>
  </si>
  <si>
    <r>
      <rPr>
        <b/>
        <sz val="8"/>
        <rFont val="Arial"/>
        <family val="2"/>
      </rPr>
      <t>Hallazgo No. 41.</t>
    </r>
    <r>
      <rPr>
        <sz val="8"/>
        <rFont val="Arial"/>
        <family val="2"/>
      </rPr>
      <t xml:space="preserve"> Infraestructura proyectada, en relación con los kilómetros terminados.
Ninguna ciudad avanzo al 100% en la construcción de infraestructura para la operación de sus sistemas. Para los SITM: Se proyectó 872,05 km. Terminados: 487,34 km. 55,90%.</t>
    </r>
  </si>
  <si>
    <t>Considerando que existen factores no previstos que han afectado la implementación de los sistemas, como dificultades en la construcción por temas relacionados con redes y predios, se solicitará a los entes gestores un cronograma detallando las obras faltantes para alcanzar las metas previstas en los documentos Conpes.</t>
  </si>
  <si>
    <t>Remitir comunicación solicitando cronograma detallado</t>
  </si>
  <si>
    <r>
      <rPr>
        <b/>
        <sz val="8"/>
        <rFont val="Arial"/>
        <family val="2"/>
      </rPr>
      <t xml:space="preserve">Hallazgo No. 42. </t>
    </r>
    <r>
      <rPr>
        <sz val="8"/>
        <rFont val="Arial"/>
        <family val="2"/>
      </rPr>
      <t>Pasajeros proyectados por movilizar, vs pasajeros movilizados
1. Para el periodo 2010-2012 no hay cifras sobre los PAX proyectados
2. Meta movilizar: 4.303.200 PAX. Movilizados: 2.931.545 PAX. Cumplimiento: 68,12%. 
3. Específicamente para las ciudades se tenía proyectado movilizar en 2013, Meta: 2.553.200 PAX DIA. Movilizados: 875.243. Cumplimiento: 34,28%</t>
    </r>
  </si>
  <si>
    <t>Considerando que existen factores no previstos que han afectado la implementación de los sistemas, sin que se alcance la demanda estimada como competencia del TPC, ilegalidad e informalidad, se solicitará a las autoridades de transporte competentes adoptar las medidas necesarias que permitan mejorar las actuales condiciones.</t>
  </si>
  <si>
    <t>Remitir comunicación solicitando acciones concretas para combatir ilegalidad e informalidad</t>
  </si>
  <si>
    <t>Solicitar a los Entes Gestores un informe del plan previsto para aumentar la demanda de usuarios del sistema</t>
  </si>
  <si>
    <t>Remitir comunicación</t>
  </si>
  <si>
    <r>
      <rPr>
        <b/>
        <sz val="8"/>
        <rFont val="Arial"/>
        <family val="2"/>
      </rPr>
      <t xml:space="preserve">Hallazgo No. 43. </t>
    </r>
    <r>
      <rPr>
        <sz val="8"/>
        <rFont val="Arial"/>
        <family val="2"/>
      </rPr>
      <t xml:space="preserve">Cobertura proyectada vs Cobertura real 
La cobertura de transporte proyectada es menor a lo real, en cuanto a la atención de la demanda global de transporte de pasajeros urbanos. Los porcentajes de cumplimiento oscilaron entre el 23% (Barranquilla) y 91% (Cali) </t>
    </r>
  </si>
  <si>
    <t>Considerando que existen factores no previstos que han afectado la implementación de los sistemas, sin que se alcance la cobertura estimada como competencia del TPC, ilegalidad e informalidad, se solicitará a las autoridades de transporte competentes adoptar las medidas necesarias que permitan mejorar las actuales condiciones</t>
  </si>
  <si>
    <r>
      <rPr>
        <b/>
        <sz val="8"/>
        <rFont val="Arial"/>
        <family val="2"/>
      </rPr>
      <t>Hallazgo No. 44.</t>
    </r>
    <r>
      <rPr>
        <sz val="8"/>
        <rFont val="Arial"/>
        <family val="2"/>
      </rPr>
      <t xml:space="preserve"> Desembolso de recursos asignados vs presupuesto ejecutado
SITM: Los desembolsos efectuados han sido inferiores al presupuesto asignado en algunos de los SITM  que presentan niveles de ejecución en 2010 : 98,85%; en 2011 : 86,96%; en el 2012 : 99,66% y en el 2013: 79,31%.   
Revisada la información del SIIF. se encuentra que salvo Cali, los recursos de la Nación previstos para los sistemas, aparecen ejecutados o quedaron comprometidos en cada una de las vigencias.  Las diferencias corresponderían a desembolsos de los recursos en cabeza de los entes territoriales. 
Comparadas las cifras reportadas por el MT frente al Presupuesto General de la Nación (SIIF 2010-2013), se encontró diferencia en el SITM de Cali en 2010, por valor de $1,165,045,263, en 2012: $126,381,000,000. </t>
    </r>
  </si>
  <si>
    <t>Solicitar a MHCP certificar los recursos desembolsados al SITM de Cali en el marco de convenio de cooperación, solicitando en el mismo la información sea validada en el SIIF.</t>
  </si>
  <si>
    <t>Remitir comunicación al MHCP</t>
  </si>
  <si>
    <t xml:space="preserve">Mediante comunicación enviada con No. de radicado 20142100315141 dirigida al MHCP se solicito certificar los desembolsos realizados por la nacion al SITM de Cali. </t>
  </si>
  <si>
    <t>Solicitar a MHCP informar a los Ente Gestores cuáles son las normas presupuestales que se aplican a los recursos de cofinanciación, con el objeto de redefinir los perfiles de aportes para hacer un manejo más eficiente de los recursos</t>
  </si>
  <si>
    <t xml:space="preserve">Remitir comunicación al MHCP </t>
  </si>
  <si>
    <t>Se remite oficio 20142100254101 del 22/07/2014 con destino al DNP, en el mismo sentido se envía el oficio 20142100254061 del 22/07/2014 con destino al MHCP.</t>
  </si>
  <si>
    <t xml:space="preserve">Realizar reuniones con los entes gestores para efectos de definir la necesidad de desembolsos </t>
  </si>
  <si>
    <t xml:space="preserve">Mediante las reuniones de seguimiento trimestral programadas asi: 
25/Jul/2014_Transmetro
4/Agos/2014_Megabus
5/Agos/2014_Transmilenio
5/Agos/2014_Transfederal
11/Agos/2014_Metrolínea
11/Agos/2014_Siva
12/Agos/2014_MetroCali
12/Agos/2014_Ciudad Amable
13/Agos/2014_Avante
14/Agos/2014_Metroplús
14/Agos/2014_Amable
15/Agos/2014_MovilidadFutura
19/Agos/2014_Metrosabanas
2/Sep/2014_SantaMarta
Se generan las actas con la información suministrada por el MHCP para definir la necesidad de desembolsos de los entes gestores. </t>
  </si>
  <si>
    <r>
      <rPr>
        <b/>
        <sz val="8"/>
        <rFont val="Arial"/>
        <family val="2"/>
      </rPr>
      <t>Hallazgo No. 45.</t>
    </r>
    <r>
      <rPr>
        <sz val="8"/>
        <rFont val="Arial"/>
        <family val="2"/>
      </rPr>
      <t xml:space="preserve"> Administrativo. Ejecución de los recursos desembolsados.
La falta de control y seguimiento, conllevan a la inadecuada ejecución de los recursos desembolsados lo cual hace que los Sistemas presenten ejecución fluctuante de un periodo al otro.  La falta de ejecución ocasiona retrasos en la entrada en operación de los diferentes sistemas y posibles aumentos en los costos del proyecto, que origina los permanentes ajustes evidenciados en la estructuración de nuevos Conpes, lo que refleja improvisación y deficiente planeación en la estructuración y aprobación de los sistemas.</t>
    </r>
  </si>
  <si>
    <t>Solicitar a los Entes Gestores redefinir los POA</t>
  </si>
  <si>
    <t>Hacer reunión con cada Ente Gestor</t>
  </si>
  <si>
    <t>En las reuniones realizadas con los entes gestores reseñados con las fechas a continuación:
25/Jul/2014_Transmetro
4/Agos/2014_Megabus
5/Agos/2014_Transmilenio
5/Agos/2014_Transfederal
11/Agos/2014_Metrolínea
11/Agos/2014_Siva
12/Agos/2014_MetroCali
12/Agos/2014_Ciudad Amable
13/Agos/2014_Avante
14/Agos/2014_Metroplús
14/Agos/2014_Amable
15/Agos/2014_MovilidadFutura
19/Agos/2014_Metrosabanas
2/Sep/2014_SantaMarta
Se les solicito y quedo por escrito en las actas que revisaran el POA y reprogramaran los recursos de la vigencia 2013 que no se han desembolsado y lo reprogramaran de la vigencia 2018 en adelante. Si tienen recursos de la vigencia 2014 informaran por escrito al MT si se va a solicitar el desembolso o si deben liberarsen los recursos.</t>
  </si>
  <si>
    <r>
      <rPr>
        <b/>
        <sz val="8"/>
        <rFont val="Arial"/>
        <family val="2"/>
      </rPr>
      <t xml:space="preserve">Hallazgo No. 46. </t>
    </r>
    <r>
      <rPr>
        <sz val="8"/>
        <rFont val="Arial"/>
        <family val="2"/>
      </rPr>
      <t xml:space="preserve">Administrativo - Cambio de Metas. 
Se ajustan las metas indicadas en el Plan Nacional de Desarrollo las cuáles fueron establecidas mediante la Ley 1450 de 2011, por tanto no pueden ser modificadas. </t>
    </r>
  </si>
  <si>
    <t xml:space="preserve">Promover que en Nuevo Plan Nacional de Desarrollo la definición de ciudades esté establecida mediante una Meta numérica sin especificar la ciudades que contarán con SITM o SETP considerando que se dio cobertura a más de 8 ciudades pero que no quedaron explicitas en el PND 2010-2014 </t>
  </si>
  <si>
    <t>Celebrar reuniones con DNP y MHCP para la formulación del PND</t>
  </si>
  <si>
    <r>
      <rPr>
        <b/>
        <sz val="8"/>
        <rFont val="Arial"/>
        <family val="2"/>
      </rPr>
      <t>Hallazgo No. 47</t>
    </r>
    <r>
      <rPr>
        <sz val="8"/>
        <rFont val="Arial"/>
        <family val="2"/>
      </rPr>
      <t xml:space="preserve"> Administrativo - Oportunidad y calidad de la información. 
Se evidencia la no disponibilidad de la información consolidada relacionada con la operación, ingresos y gastos de los SITM y SETP.  Falta de consistencia y calidad en la información al comparar datos reportados mediante oficios radicados  20143210247802 y 20142100091773</t>
    </r>
  </si>
  <si>
    <t xml:space="preserve">Se solicitará a los Entes Gestores de los SITM información de los ingresos y gastos de los operadores </t>
  </si>
  <si>
    <t xml:space="preserve">Con oficios radicados No:
20142100137411_Amable_Armenia
20142100137421_Movilidad Futura_Popayán
20142100137431_Avante_Pasto
20142100137441_Santa Marta
20142100137451_Siva_Valledupar
20142100137461_Metrosabanas_Sincelejo
20142100137471_Ciudadad Amable_Montería
20142100137481_Metroplús_Medellín
20142100137491_Metrolínea_Bucaramanga
20142100137501_Megabús_Pereira
20142100137521_Metrocali_Cali
20142100137531_Transmetro_Barranquilla
20142100137541_TransMilenio_Bogotá
20142100137551_Transcaribe_Cartagena
Con el ánimo de atender requerimiento de la CGR se remite solicitud referente a los ingresos y gastos de los operadores. </t>
  </si>
  <si>
    <t>TOTALES</t>
  </si>
  <si>
    <t>Para cualquier duda o aclaración puede dirigirse al siguiente correo: joyaga@contraloriagen.gov.co</t>
  </si>
  <si>
    <t>Evaluación del Plan de Mejoramiento</t>
  </si>
  <si>
    <t>Puntajes base de Evaluación:</t>
  </si>
  <si>
    <t>CUMPLIDA</t>
  </si>
  <si>
    <t xml:space="preserve">Convenciones: </t>
  </si>
  <si>
    <t>Puntaje base de evaluación de cumplimiento</t>
  </si>
  <si>
    <t>PBEC</t>
  </si>
  <si>
    <t>VENCIDA</t>
  </si>
  <si>
    <t>Puntaje base de evaluación de avance</t>
  </si>
  <si>
    <t>PBEA</t>
  </si>
  <si>
    <t>EN TERMINO</t>
  </si>
  <si>
    <t xml:space="preserve">Columnas de calculo automático </t>
  </si>
  <si>
    <t>Cumplimiento del Plan de Mejoramiento</t>
  </si>
  <si>
    <t>CPM = POMMVi / PBEC</t>
  </si>
  <si>
    <t>TOTAL</t>
  </si>
  <si>
    <t xml:space="preserve">Información suministrada en el informe de la CGR </t>
  </si>
  <si>
    <t>CECILIA ALVAREZ-CORREA GLENN</t>
  </si>
  <si>
    <t>Avance del plan de Mejoramiento</t>
  </si>
  <si>
    <t>AP =  POMi / PBEA</t>
  </si>
  <si>
    <t xml:space="preserve">Celda con formato fecha: Día Mes Año </t>
  </si>
  <si>
    <t>MINISTRO DE TRANSPORTE</t>
  </si>
  <si>
    <t>Fila de Totales</t>
  </si>
  <si>
    <t>AUDITORIA</t>
  </si>
  <si>
    <t>VIGENCIA 2013</t>
  </si>
  <si>
    <t>VIGENCIA 2012</t>
  </si>
  <si>
    <t>VIGENCIA 2011</t>
  </si>
  <si>
    <t>VIGENCIA 2010</t>
  </si>
  <si>
    <t>VIGENCIA 2009</t>
  </si>
  <si>
    <t>VIGENCIA 2008</t>
  </si>
  <si>
    <t>TRANSMASIVO 1 SEM DE 2012</t>
  </si>
  <si>
    <t>SEGURIDAD VIAL</t>
  </si>
  <si>
    <t>LAGO DE TOTA</t>
  </si>
  <si>
    <t>CARRETERA LA SOBERANÍA</t>
  </si>
  <si>
    <t>INCIDENTE CARBONIFERO</t>
  </si>
  <si>
    <t>LICENCIAS DE CONDUCCIÓN</t>
  </si>
  <si>
    <t>CIUDADES AMABLES</t>
  </si>
  <si>
    <t>FORMATO No 2</t>
  </si>
  <si>
    <t>REPRESENTANTE LEGAL :NATALIA ABELLO VIVES</t>
  </si>
  <si>
    <t>PERIODO FISCAL QUE CUBRE: 2008-2009-2010-2011-2012-2013</t>
  </si>
  <si>
    <t>FECHA DE SUSCRIPCION : Agosto de 2014</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</si>
</sst>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dd/mmm/yyyy"/>
    <numFmt numFmtId="165" formatCode="&quot;$&quot;#,##0.00;[Red]&quot;$&quot;#,##0.00"/>
    <numFmt numFmtId="166" formatCode="[$-240A]d&quot; de &quot;mmmm&quot; de &quot;yyyy;@"/>
    <numFmt numFmtId="167" formatCode="yyyy/mm/dd"/>
    <numFmt numFmtId="168" formatCode="[$-C0A]d\-mmm\-yy;@"/>
    <numFmt numFmtId="169" formatCode="0.0"/>
    <numFmt numFmtId="170" formatCode="0;[Red]0"/>
  </numFmts>
  <fonts count="59" x14ac:knownFonts="1">
    <font>
      <sz val="11"/>
      <color theme="1"/>
      <name val="Calibri"/>
      <family val="2"/>
      <scheme val="minor"/>
    </font>
    <font>
      <sz val="11"/>
      <color theme="1"/>
      <name val="Calibri"/>
      <family val="2"/>
      <scheme val="minor"/>
    </font>
    <font>
      <b/>
      <sz val="11"/>
      <color theme="1"/>
      <name val="Calibri"/>
      <family val="2"/>
      <scheme val="minor"/>
    </font>
    <font>
      <b/>
      <sz val="9.5"/>
      <name val="Arial"/>
      <family val="2"/>
    </font>
    <font>
      <sz val="9.5"/>
      <name val="Arial"/>
      <family val="2"/>
    </font>
    <font>
      <b/>
      <sz val="9.5"/>
      <name val="Arial Narrow"/>
      <family val="2"/>
    </font>
    <font>
      <sz val="9.5"/>
      <color theme="0"/>
      <name val="Arial"/>
      <family val="2"/>
    </font>
    <font>
      <sz val="9.5"/>
      <name val="Arial Narrow"/>
      <family val="2"/>
    </font>
    <font>
      <b/>
      <sz val="12"/>
      <name val="Arial"/>
      <family val="2"/>
    </font>
    <font>
      <b/>
      <u/>
      <sz val="8"/>
      <name val="Calibri"/>
      <family val="2"/>
      <scheme val="minor"/>
    </font>
    <font>
      <b/>
      <sz val="8"/>
      <name val="Calibri"/>
      <family val="2"/>
      <scheme val="minor"/>
    </font>
    <font>
      <sz val="8"/>
      <name val="Calibri"/>
      <family val="2"/>
      <scheme val="minor"/>
    </font>
    <font>
      <sz val="10"/>
      <name val="Arial"/>
      <family val="2"/>
    </font>
    <font>
      <sz val="8"/>
      <color theme="1"/>
      <name val="Calibri"/>
      <family val="2"/>
      <scheme val="minor"/>
    </font>
    <font>
      <b/>
      <sz val="8"/>
      <color indexed="8"/>
      <name val="Calibri"/>
      <family val="2"/>
      <scheme val="minor"/>
    </font>
    <font>
      <sz val="8"/>
      <color indexed="8"/>
      <name val="Calibri"/>
      <family val="2"/>
      <scheme val="minor"/>
    </font>
    <font>
      <b/>
      <u/>
      <sz val="8"/>
      <color indexed="8"/>
      <name val="Calibri"/>
      <family val="2"/>
      <scheme val="minor"/>
    </font>
    <font>
      <sz val="8"/>
      <color rgb="FFFF0000"/>
      <name val="Calibri"/>
      <family val="2"/>
      <scheme val="minor"/>
    </font>
    <font>
      <u/>
      <sz val="8"/>
      <name val="Calibri"/>
      <family val="2"/>
      <scheme val="minor"/>
    </font>
    <font>
      <u/>
      <sz val="8"/>
      <color indexed="8"/>
      <name val="Calibri"/>
      <family val="2"/>
      <scheme val="minor"/>
    </font>
    <font>
      <b/>
      <u/>
      <sz val="9.5"/>
      <name val="Arial"/>
      <family val="2"/>
    </font>
    <font>
      <sz val="12"/>
      <color theme="1"/>
      <name val="Calibri"/>
      <family val="2"/>
      <scheme val="minor"/>
    </font>
    <font>
      <sz val="9.5"/>
      <color indexed="8"/>
      <name val="Arial"/>
      <family val="2"/>
    </font>
    <font>
      <b/>
      <u/>
      <sz val="9.5"/>
      <color indexed="8"/>
      <name val="Arial"/>
      <family val="2"/>
    </font>
    <font>
      <sz val="9.5"/>
      <color rgb="FFFF0000"/>
      <name val="Arial"/>
      <family val="2"/>
    </font>
    <font>
      <u/>
      <sz val="9.5"/>
      <name val="Arial"/>
      <family val="2"/>
    </font>
    <font>
      <sz val="9.5"/>
      <color theme="1"/>
      <name val="Arial"/>
      <family val="2"/>
    </font>
    <font>
      <sz val="9.5"/>
      <color indexed="10"/>
      <name val="Arial"/>
      <family val="2"/>
    </font>
    <font>
      <u/>
      <sz val="9.5"/>
      <color indexed="8"/>
      <name val="Arial"/>
      <family val="2"/>
    </font>
    <font>
      <b/>
      <sz val="8"/>
      <color theme="1"/>
      <name val="Calibri"/>
      <family val="2"/>
      <scheme val="minor"/>
    </font>
    <font>
      <sz val="8"/>
      <name val="Arial"/>
      <family val="2"/>
    </font>
    <font>
      <sz val="11"/>
      <color theme="1"/>
      <name val="Arial"/>
      <family val="2"/>
    </font>
    <font>
      <sz val="11"/>
      <color theme="1"/>
      <name val="Times New Roman"/>
      <family val="1"/>
    </font>
    <font>
      <b/>
      <sz val="16"/>
      <name val="Arial"/>
      <family val="2"/>
    </font>
    <font>
      <sz val="16"/>
      <name val="Arial"/>
      <family val="2"/>
    </font>
    <font>
      <sz val="10.5"/>
      <name val="Arial"/>
      <family val="2"/>
    </font>
    <font>
      <b/>
      <sz val="10.5"/>
      <name val="Arial"/>
      <family val="2"/>
    </font>
    <font>
      <sz val="10"/>
      <name val="Calibri"/>
      <family val="2"/>
      <scheme val="minor"/>
    </font>
    <font>
      <sz val="10"/>
      <color theme="1"/>
      <name val="Calibri"/>
      <family val="2"/>
      <scheme val="minor"/>
    </font>
    <font>
      <b/>
      <u/>
      <sz val="10"/>
      <name val="Calibri"/>
      <family val="2"/>
      <scheme val="minor"/>
    </font>
    <font>
      <sz val="12"/>
      <name val="Arial"/>
      <family val="2"/>
    </font>
    <font>
      <sz val="9.5"/>
      <color theme="1"/>
      <name val="Calibri"/>
      <family val="2"/>
      <scheme val="minor"/>
    </font>
    <font>
      <sz val="9.5"/>
      <color rgb="FF000000"/>
      <name val="Arial"/>
      <family val="2"/>
    </font>
    <font>
      <sz val="10"/>
      <color theme="1"/>
      <name val="Arial"/>
      <family val="2"/>
    </font>
    <font>
      <sz val="9"/>
      <name val="Arial"/>
      <family val="2"/>
    </font>
    <font>
      <sz val="9"/>
      <color theme="1"/>
      <name val="Arial"/>
      <family val="2"/>
    </font>
    <font>
      <b/>
      <u/>
      <sz val="10"/>
      <name val="Arial"/>
      <family val="2"/>
    </font>
    <font>
      <b/>
      <sz val="10"/>
      <name val="Arial"/>
      <family val="2"/>
    </font>
    <font>
      <b/>
      <sz val="10"/>
      <name val="Calibri"/>
      <family val="2"/>
      <scheme val="minor"/>
    </font>
    <font>
      <sz val="10"/>
      <color rgb="FFFF0000"/>
      <name val="Arial"/>
      <family val="2"/>
    </font>
    <font>
      <sz val="10"/>
      <color indexed="8"/>
      <name val="Calibri"/>
      <family val="2"/>
    </font>
    <font>
      <b/>
      <sz val="9"/>
      <name val="Arial"/>
      <family val="2"/>
    </font>
    <font>
      <b/>
      <sz val="10"/>
      <color theme="1"/>
      <name val="Calibri"/>
      <family val="2"/>
      <scheme val="minor"/>
    </font>
    <font>
      <b/>
      <sz val="9"/>
      <color theme="1"/>
      <name val="Arial"/>
      <family val="2"/>
    </font>
    <font>
      <b/>
      <sz val="8"/>
      <name val="Arial"/>
      <family val="2"/>
    </font>
    <font>
      <sz val="11"/>
      <name val="Arial"/>
      <family val="2"/>
    </font>
    <font>
      <b/>
      <sz val="9.5"/>
      <color theme="0"/>
      <name val="Arial"/>
      <family val="2"/>
    </font>
    <font>
      <b/>
      <sz val="8"/>
      <color indexed="81"/>
      <name val="Tahoma"/>
      <family val="2"/>
    </font>
    <font>
      <sz val="8"/>
      <color indexed="81"/>
      <name val="Tahoma"/>
      <family val="2"/>
    </font>
  </fonts>
  <fills count="42">
    <fill>
      <patternFill patternType="none"/>
    </fill>
    <fill>
      <patternFill patternType="gray125"/>
    </fill>
    <fill>
      <patternFill patternType="solid">
        <fgColor indexed="9"/>
        <bgColor indexed="64"/>
      </patternFill>
    </fill>
    <fill>
      <patternFill patternType="solid">
        <fgColor theme="3" tint="0.39997558519241921"/>
        <bgColor indexed="64"/>
      </patternFill>
    </fill>
    <fill>
      <patternFill patternType="solid">
        <fgColor theme="2" tint="-9.9978637043366805E-2"/>
        <bgColor indexed="64"/>
      </patternFill>
    </fill>
    <fill>
      <patternFill patternType="solid">
        <fgColor theme="3" tint="0.79998168889431442"/>
        <bgColor indexed="64"/>
      </patternFill>
    </fill>
    <fill>
      <patternFill patternType="solid">
        <fgColor theme="5"/>
        <bgColor indexed="64"/>
      </patternFill>
    </fill>
    <fill>
      <patternFill patternType="solid">
        <fgColor theme="6"/>
        <bgColor indexed="64"/>
      </patternFill>
    </fill>
    <fill>
      <patternFill patternType="solid">
        <fgColor theme="9" tint="0.59999389629810485"/>
        <bgColor indexed="64"/>
      </patternFill>
    </fill>
    <fill>
      <patternFill patternType="solid">
        <fgColor rgb="FF7030A0"/>
        <bgColor indexed="64"/>
      </patternFill>
    </fill>
    <fill>
      <patternFill patternType="solid">
        <fgColor rgb="FFFFFF00"/>
        <bgColor indexed="64"/>
      </patternFill>
    </fill>
    <fill>
      <patternFill patternType="solid">
        <fgColor theme="1" tint="0.499984740745262"/>
        <bgColor indexed="64"/>
      </patternFill>
    </fill>
    <fill>
      <patternFill patternType="solid">
        <fgColor theme="1"/>
        <bgColor indexed="64"/>
      </patternFill>
    </fill>
    <fill>
      <patternFill patternType="solid">
        <fgColor theme="7" tint="0.59999389629810485"/>
        <bgColor indexed="64"/>
      </patternFill>
    </fill>
    <fill>
      <patternFill patternType="solid">
        <fgColor indexed="51"/>
        <bgColor indexed="64"/>
      </patternFill>
    </fill>
    <fill>
      <patternFill patternType="solid">
        <fgColor theme="0"/>
        <bgColor indexed="64"/>
      </patternFill>
    </fill>
    <fill>
      <patternFill patternType="solid">
        <fgColor indexed="49"/>
        <bgColor indexed="64"/>
      </patternFill>
    </fill>
    <fill>
      <patternFill patternType="solid">
        <fgColor rgb="FF33CCCC"/>
        <bgColor indexed="64"/>
      </patternFill>
    </fill>
    <fill>
      <patternFill patternType="solid">
        <fgColor rgb="FF99CC00"/>
        <bgColor indexed="64"/>
      </patternFill>
    </fill>
    <fill>
      <patternFill patternType="solid">
        <fgColor rgb="FFCC0066"/>
        <bgColor indexed="64"/>
      </patternFill>
    </fill>
    <fill>
      <patternFill patternType="solid">
        <fgColor indexed="50"/>
        <bgColor indexed="64"/>
      </patternFill>
    </fill>
    <fill>
      <patternFill patternType="solid">
        <fgColor rgb="FF33CCCC"/>
        <bgColor rgb="FF000000"/>
      </patternFill>
    </fill>
    <fill>
      <patternFill patternType="solid">
        <fgColor rgb="FF99CC00"/>
        <bgColor rgb="FF000000"/>
      </patternFill>
    </fill>
    <fill>
      <patternFill patternType="solid">
        <fgColor rgb="FFFFFF00"/>
        <bgColor rgb="FF000000"/>
      </patternFill>
    </fill>
    <fill>
      <patternFill patternType="solid">
        <fgColor rgb="FFFFFFFF"/>
        <bgColor rgb="FF000000"/>
      </patternFill>
    </fill>
    <fill>
      <patternFill patternType="solid">
        <fgColor rgb="FFFF0000"/>
        <bgColor indexed="64"/>
      </patternFill>
    </fill>
    <fill>
      <patternFill patternType="solid">
        <fgColor theme="9" tint="0.39997558519241921"/>
        <bgColor indexed="64"/>
      </patternFill>
    </fill>
    <fill>
      <patternFill patternType="solid">
        <fgColor theme="5" tint="0.59999389629810485"/>
        <bgColor indexed="64"/>
      </patternFill>
    </fill>
    <fill>
      <patternFill patternType="solid">
        <fgColor rgb="FF92D050"/>
        <bgColor indexed="64"/>
      </patternFill>
    </fill>
    <fill>
      <patternFill patternType="solid">
        <fgColor rgb="FFFF33CC"/>
        <bgColor indexed="64"/>
      </patternFill>
    </fill>
    <fill>
      <patternFill patternType="solid">
        <fgColor theme="9" tint="-0.249977111117893"/>
        <bgColor indexed="64"/>
      </patternFill>
    </fill>
    <fill>
      <patternFill patternType="solid">
        <fgColor rgb="FF00B050"/>
        <bgColor indexed="64"/>
      </patternFill>
    </fill>
    <fill>
      <patternFill patternType="solid">
        <fgColor rgb="FF921E3F"/>
        <bgColor indexed="64"/>
      </patternFill>
    </fill>
    <fill>
      <patternFill patternType="solid">
        <fgColor rgb="FF008080"/>
        <bgColor indexed="64"/>
      </patternFill>
    </fill>
    <fill>
      <patternFill patternType="solid">
        <fgColor rgb="FFFFCC00"/>
        <bgColor indexed="64"/>
      </patternFill>
    </fill>
    <fill>
      <patternFill patternType="solid">
        <fgColor indexed="52"/>
        <bgColor indexed="64"/>
      </patternFill>
    </fill>
    <fill>
      <patternFill patternType="solid">
        <fgColor theme="5" tint="-0.249977111117893"/>
        <bgColor indexed="64"/>
      </patternFill>
    </fill>
    <fill>
      <patternFill patternType="solid">
        <fgColor theme="6" tint="-0.249977111117893"/>
        <bgColor indexed="64"/>
      </patternFill>
    </fill>
    <fill>
      <patternFill patternType="solid">
        <fgColor rgb="FFFFC000"/>
        <bgColor indexed="64"/>
      </patternFill>
    </fill>
    <fill>
      <patternFill patternType="solid">
        <fgColor theme="6" tint="0.79998168889431442"/>
        <bgColor indexed="64"/>
      </patternFill>
    </fill>
    <fill>
      <patternFill patternType="solid">
        <fgColor theme="6" tint="0.59999389629810485"/>
        <bgColor indexed="64"/>
      </patternFill>
    </fill>
    <fill>
      <patternFill patternType="solid">
        <fgColor theme="1" tint="0.14999847407452621"/>
        <bgColor indexed="64"/>
      </patternFill>
    </fill>
  </fills>
  <borders count="73">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right style="thin">
        <color theme="6" tint="-0.499984740745262"/>
      </right>
      <top/>
      <bottom/>
      <diagonal/>
    </border>
    <border>
      <left/>
      <right style="medium">
        <color indexed="64"/>
      </right>
      <top/>
      <bottom/>
      <diagonal/>
    </border>
    <border>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medium">
        <color indexed="64"/>
      </bottom>
      <diagonal/>
    </border>
    <border>
      <left/>
      <right style="thin">
        <color indexed="64"/>
      </right>
      <top/>
      <bottom/>
      <diagonal/>
    </border>
    <border>
      <left style="thin">
        <color indexed="64"/>
      </left>
      <right/>
      <top/>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style="medium">
        <color indexed="8"/>
      </left>
      <right style="medium">
        <color indexed="8"/>
      </right>
      <top style="medium">
        <color indexed="8"/>
      </top>
      <bottom style="medium">
        <color indexed="8"/>
      </bottom>
      <diagonal/>
    </border>
    <border>
      <left style="medium">
        <color indexed="8"/>
      </left>
      <right style="medium">
        <color indexed="8"/>
      </right>
      <top style="medium">
        <color indexed="8"/>
      </top>
      <bottom style="thin">
        <color indexed="64"/>
      </bottom>
      <diagonal/>
    </border>
    <border>
      <left style="medium">
        <color indexed="8"/>
      </left>
      <right style="medium">
        <color indexed="8"/>
      </right>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indexed="64"/>
      </left>
      <right/>
      <top style="thin">
        <color indexed="64"/>
      </top>
      <bottom style="thin">
        <color indexed="64"/>
      </bottom>
      <diagonal/>
    </border>
    <border>
      <left/>
      <right style="thin">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thin">
        <color indexed="64"/>
      </top>
      <bottom/>
      <diagonal/>
    </border>
  </borders>
  <cellStyleXfs count="5">
    <xf numFmtId="0" fontId="0" fillId="0" borderId="0"/>
    <xf numFmtId="9" fontId="1" fillId="0" borderId="0" applyFont="0" applyFill="0" applyBorder="0" applyAlignment="0" applyProtection="0"/>
    <xf numFmtId="0" fontId="12" fillId="0" borderId="0"/>
    <xf numFmtId="0" fontId="12" fillId="0" borderId="0"/>
    <xf numFmtId="0" fontId="21" fillId="0" borderId="0"/>
  </cellStyleXfs>
  <cellXfs count="1396">
    <xf numFmtId="0" fontId="0" fillId="0" borderId="0" xfId="0"/>
    <xf numFmtId="0" fontId="3" fillId="2" borderId="1" xfId="0" applyFont="1" applyFill="1" applyBorder="1" applyAlignment="1" applyProtection="1">
      <alignment horizontal="centerContinuous" wrapText="1"/>
    </xf>
    <xf numFmtId="0" fontId="3" fillId="2" borderId="2" xfId="0" applyFont="1" applyFill="1" applyBorder="1" applyAlignment="1" applyProtection="1">
      <alignment horizontal="centerContinuous" wrapText="1"/>
    </xf>
    <xf numFmtId="0" fontId="4" fillId="0" borderId="2" xfId="0" applyFont="1" applyBorder="1" applyProtection="1"/>
    <xf numFmtId="0" fontId="3" fillId="2" borderId="2" xfId="0" applyFont="1" applyFill="1" applyBorder="1" applyAlignment="1" applyProtection="1">
      <alignment wrapText="1"/>
    </xf>
    <xf numFmtId="0" fontId="3" fillId="2" borderId="3" xfId="0" applyFont="1" applyFill="1" applyBorder="1" applyAlignment="1" applyProtection="1">
      <alignment wrapText="1"/>
    </xf>
    <xf numFmtId="0" fontId="4" fillId="0" borderId="0" xfId="0" applyFont="1" applyBorder="1" applyProtection="1"/>
    <xf numFmtId="0" fontId="4" fillId="0" borderId="0" xfId="0" applyFont="1" applyProtection="1"/>
    <xf numFmtId="0" fontId="4" fillId="0" borderId="0" xfId="0" applyFont="1" applyAlignment="1" applyProtection="1">
      <alignment horizontal="center"/>
    </xf>
    <xf numFmtId="0" fontId="4" fillId="3" borderId="4" xfId="0" applyFont="1" applyFill="1" applyBorder="1" applyAlignment="1" applyProtection="1">
      <alignment horizontal="left"/>
    </xf>
    <xf numFmtId="0" fontId="4" fillId="4" borderId="4" xfId="0" applyFont="1" applyFill="1" applyBorder="1" applyAlignment="1" applyProtection="1">
      <alignment horizontal="left"/>
    </xf>
    <xf numFmtId="0" fontId="4" fillId="5" borderId="4" xfId="0" applyFont="1" applyFill="1" applyBorder="1" applyAlignment="1" applyProtection="1">
      <alignment horizontal="left"/>
    </xf>
    <xf numFmtId="0" fontId="4" fillId="6" borderId="4" xfId="0" applyFont="1" applyFill="1" applyBorder="1" applyAlignment="1" applyProtection="1">
      <alignment horizontal="left"/>
    </xf>
    <xf numFmtId="0" fontId="4" fillId="7" borderId="4" xfId="0" applyFont="1" applyFill="1" applyBorder="1" applyAlignment="1" applyProtection="1">
      <alignment horizontal="left"/>
    </xf>
    <xf numFmtId="0" fontId="4" fillId="8" borderId="4" xfId="0" applyFont="1" applyFill="1" applyBorder="1" applyAlignment="1" applyProtection="1">
      <alignment horizontal="left"/>
    </xf>
    <xf numFmtId="0" fontId="4" fillId="9" borderId="4" xfId="0" applyFont="1" applyFill="1" applyBorder="1" applyAlignment="1" applyProtection="1">
      <alignment horizontal="justify" vertical="center" wrapText="1"/>
    </xf>
    <xf numFmtId="0" fontId="3" fillId="2" borderId="5" xfId="0" applyFont="1" applyFill="1" applyBorder="1" applyAlignment="1" applyProtection="1">
      <alignment horizontal="centerContinuous" wrapText="1"/>
    </xf>
    <xf numFmtId="0" fontId="3" fillId="2" borderId="0" xfId="0" applyFont="1" applyFill="1" applyBorder="1" applyAlignment="1" applyProtection="1">
      <alignment horizontal="centerContinuous" wrapText="1"/>
    </xf>
    <xf numFmtId="0" fontId="3" fillId="2" borderId="6" xfId="0" applyFont="1" applyFill="1" applyBorder="1" applyAlignment="1" applyProtection="1">
      <alignment horizontal="centerContinuous" wrapText="1"/>
    </xf>
    <xf numFmtId="0" fontId="3" fillId="2" borderId="0" xfId="0" applyFont="1" applyFill="1" applyBorder="1" applyAlignment="1" applyProtection="1">
      <alignment wrapText="1"/>
    </xf>
    <xf numFmtId="0" fontId="3" fillId="2" borderId="7" xfId="0" applyFont="1" applyFill="1" applyBorder="1" applyAlignment="1" applyProtection="1">
      <alignment wrapText="1"/>
    </xf>
    <xf numFmtId="0" fontId="5" fillId="10" borderId="4" xfId="0" applyFont="1" applyFill="1" applyBorder="1" applyAlignment="1" applyProtection="1">
      <alignment horizontal="center"/>
    </xf>
    <xf numFmtId="0" fontId="4" fillId="11" borderId="4" xfId="0" applyFont="1" applyFill="1" applyBorder="1" applyAlignment="1" applyProtection="1">
      <alignment horizontal="left"/>
    </xf>
    <xf numFmtId="0" fontId="4" fillId="0" borderId="4" xfId="0" applyFont="1" applyBorder="1" applyAlignment="1" applyProtection="1">
      <alignment horizontal="left"/>
    </xf>
    <xf numFmtId="0" fontId="6" fillId="12" borderId="0" xfId="0" applyFont="1" applyFill="1" applyBorder="1" applyAlignment="1" applyProtection="1">
      <alignment horizontal="left"/>
    </xf>
    <xf numFmtId="0" fontId="4" fillId="13" borderId="8" xfId="0" applyFont="1" applyFill="1" applyBorder="1" applyAlignment="1" applyProtection="1">
      <alignment horizontal="left"/>
    </xf>
    <xf numFmtId="0" fontId="4" fillId="10" borderId="4" xfId="0" applyFont="1" applyFill="1" applyBorder="1" applyAlignment="1" applyProtection="1">
      <alignment horizontal="left"/>
    </xf>
    <xf numFmtId="0" fontId="6" fillId="0" borderId="0" xfId="0" applyFont="1" applyFill="1" applyBorder="1" applyAlignment="1" applyProtection="1">
      <alignment horizontal="left"/>
    </xf>
    <xf numFmtId="164" fontId="7" fillId="10" borderId="4" xfId="0" applyNumberFormat="1" applyFont="1" applyFill="1" applyBorder="1" applyAlignment="1" applyProtection="1">
      <alignment horizontal="center"/>
    </xf>
    <xf numFmtId="165" fontId="3" fillId="0" borderId="5" xfId="0" applyNumberFormat="1" applyFont="1" applyFill="1" applyBorder="1" applyAlignment="1" applyProtection="1">
      <alignment horizontal="centerContinuous" vertical="center" wrapText="1"/>
    </xf>
    <xf numFmtId="165" fontId="3" fillId="0" borderId="0" xfId="0" applyNumberFormat="1" applyFont="1" applyFill="1" applyBorder="1" applyAlignment="1" applyProtection="1">
      <alignment horizontal="centerContinuous" vertical="center" wrapText="1"/>
    </xf>
    <xf numFmtId="0" fontId="4" fillId="2" borderId="0" xfId="0" applyFont="1" applyFill="1" applyBorder="1" applyAlignment="1" applyProtection="1">
      <alignment horizontal="center" vertical="center" wrapText="1"/>
    </xf>
    <xf numFmtId="0" fontId="4" fillId="0" borderId="0" xfId="0" applyFont="1" applyBorder="1" applyAlignment="1" applyProtection="1">
      <alignment vertical="center" wrapText="1"/>
    </xf>
    <xf numFmtId="0" fontId="4" fillId="0" borderId="0" xfId="0" applyFont="1" applyFill="1" applyBorder="1" applyAlignment="1" applyProtection="1">
      <alignment horizontal="center" vertical="center" wrapText="1"/>
    </xf>
    <xf numFmtId="0" fontId="4" fillId="2" borderId="7" xfId="0" applyFont="1" applyFill="1" applyBorder="1" applyAlignment="1" applyProtection="1">
      <alignment horizontal="center" vertical="center" wrapText="1"/>
    </xf>
    <xf numFmtId="14" fontId="4" fillId="2" borderId="0" xfId="0" applyNumberFormat="1" applyFont="1" applyFill="1" applyBorder="1" applyAlignment="1" applyProtection="1">
      <alignment horizontal="center" vertical="center" wrapText="1"/>
    </xf>
    <xf numFmtId="0" fontId="4" fillId="0" borderId="0" xfId="0" applyFont="1" applyBorder="1" applyAlignment="1" applyProtection="1">
      <alignment horizontal="centerContinuous" vertical="center" wrapText="1"/>
    </xf>
    <xf numFmtId="166" fontId="6" fillId="0" borderId="0" xfId="0" applyNumberFormat="1" applyFont="1" applyBorder="1" applyAlignment="1" applyProtection="1">
      <alignment horizontal="left" vertical="center" wrapText="1"/>
    </xf>
    <xf numFmtId="0" fontId="4" fillId="2" borderId="10" xfId="0" applyFont="1" applyFill="1" applyBorder="1" applyAlignment="1" applyProtection="1">
      <alignment horizontal="center" vertical="center" wrapText="1"/>
    </xf>
    <xf numFmtId="0" fontId="4" fillId="0" borderId="10" xfId="0" applyFont="1" applyBorder="1" applyAlignment="1" applyProtection="1">
      <alignment vertical="center" wrapText="1"/>
    </xf>
    <xf numFmtId="0" fontId="4" fillId="0" borderId="10" xfId="0" applyFont="1" applyFill="1" applyBorder="1" applyAlignment="1" applyProtection="1">
      <alignment horizontal="center" vertical="center" wrapText="1"/>
    </xf>
    <xf numFmtId="0" fontId="4" fillId="14" borderId="26" xfId="0" applyFont="1" applyFill="1" applyBorder="1" applyAlignment="1" applyProtection="1">
      <alignment horizontal="center" vertical="center" wrapText="1"/>
    </xf>
    <xf numFmtId="0" fontId="4" fillId="14" borderId="7" xfId="0" applyFont="1" applyFill="1" applyBorder="1" applyAlignment="1" applyProtection="1">
      <alignment horizontal="center" vertical="center" wrapText="1"/>
    </xf>
    <xf numFmtId="0" fontId="3" fillId="14" borderId="26" xfId="0" applyFont="1" applyFill="1" applyBorder="1" applyAlignment="1" applyProtection="1">
      <alignment horizontal="center" vertical="center" wrapText="1"/>
    </xf>
    <xf numFmtId="0" fontId="8" fillId="15" borderId="18" xfId="0" applyFont="1" applyFill="1" applyBorder="1" applyAlignment="1">
      <alignment horizontal="centerContinuous" vertical="center" wrapText="1"/>
    </xf>
    <xf numFmtId="0" fontId="8" fillId="15" borderId="27" xfId="0" applyFont="1" applyFill="1" applyBorder="1" applyAlignment="1">
      <alignment horizontal="centerContinuous" vertical="center" wrapText="1"/>
    </xf>
    <xf numFmtId="0" fontId="8" fillId="15" borderId="27" xfId="0" applyFont="1" applyFill="1" applyBorder="1" applyAlignment="1" applyProtection="1">
      <alignment horizontal="centerContinuous" vertical="center" wrapText="1"/>
      <protection locked="0"/>
    </xf>
    <xf numFmtId="167" fontId="8" fillId="15" borderId="27" xfId="0" applyNumberFormat="1" applyFont="1" applyFill="1" applyBorder="1" applyAlignment="1" applyProtection="1">
      <alignment horizontal="centerContinuous" vertical="center" wrapText="1"/>
      <protection locked="0"/>
    </xf>
    <xf numFmtId="1" fontId="8" fillId="15" borderId="27" xfId="0" applyNumberFormat="1" applyFont="1" applyFill="1" applyBorder="1" applyAlignment="1" applyProtection="1">
      <alignment horizontal="centerContinuous" vertical="center" wrapText="1"/>
    </xf>
    <xf numFmtId="0" fontId="8" fillId="15" borderId="27" xfId="0" applyFont="1" applyFill="1" applyBorder="1" applyAlignment="1" applyProtection="1">
      <alignment horizontal="centerContinuous" vertical="center" wrapText="1"/>
    </xf>
    <xf numFmtId="9" fontId="8" fillId="15" borderId="27" xfId="1" applyFont="1" applyFill="1" applyBorder="1" applyAlignment="1" applyProtection="1">
      <alignment horizontal="centerContinuous" vertical="center" wrapText="1"/>
    </xf>
    <xf numFmtId="0" fontId="8" fillId="15" borderId="19" xfId="0" applyFont="1" applyFill="1" applyBorder="1" applyAlignment="1" applyProtection="1">
      <alignment horizontal="centerContinuous" vertical="center" wrapText="1"/>
    </xf>
    <xf numFmtId="0" fontId="3" fillId="14" borderId="0" xfId="0" applyFont="1" applyFill="1" applyBorder="1" applyAlignment="1" applyProtection="1">
      <alignment horizontal="center" vertical="center" wrapText="1"/>
    </xf>
    <xf numFmtId="0" fontId="4" fillId="0" borderId="28" xfId="0" applyFont="1" applyBorder="1" applyAlignment="1" applyProtection="1">
      <alignment horizontal="center" vertical="center"/>
    </xf>
    <xf numFmtId="0" fontId="4" fillId="16" borderId="29" xfId="0" applyFont="1" applyFill="1" applyBorder="1" applyAlignment="1">
      <alignment horizontal="center" vertical="center" wrapText="1"/>
    </xf>
    <xf numFmtId="0" fontId="4" fillId="16" borderId="30" xfId="0" applyFont="1" applyFill="1" applyBorder="1" applyAlignment="1">
      <alignment horizontal="center" vertical="center" wrapText="1"/>
    </xf>
    <xf numFmtId="0" fontId="4" fillId="17" borderId="30" xfId="0" applyFont="1" applyFill="1" applyBorder="1" applyAlignment="1">
      <alignment horizontal="justify" vertical="center" wrapText="1"/>
    </xf>
    <xf numFmtId="0" fontId="11" fillId="0" borderId="31" xfId="2" applyFont="1" applyFill="1" applyBorder="1" applyAlignment="1" applyProtection="1">
      <alignment horizontal="justify" vertical="center" wrapText="1"/>
      <protection locked="0"/>
    </xf>
    <xf numFmtId="0" fontId="4" fillId="0" borderId="30" xfId="0" applyFont="1" applyBorder="1" applyAlignment="1">
      <alignment horizontal="justify" vertical="center" wrapText="1"/>
    </xf>
    <xf numFmtId="0" fontId="11" fillId="0" borderId="31" xfId="2" applyFont="1" applyFill="1" applyBorder="1" applyAlignment="1" applyProtection="1">
      <alignment horizontal="center" vertical="center" wrapText="1"/>
      <protection locked="0"/>
    </xf>
    <xf numFmtId="15" fontId="13" fillId="0" borderId="31" xfId="0" applyNumberFormat="1" applyFont="1" applyFill="1" applyBorder="1" applyAlignment="1">
      <alignment horizontal="center" vertical="center" wrapText="1"/>
    </xf>
    <xf numFmtId="1" fontId="4" fillId="18" borderId="30" xfId="0" applyNumberFormat="1" applyFont="1" applyFill="1" applyBorder="1" applyAlignment="1" applyProtection="1">
      <alignment horizontal="center" vertical="center"/>
    </xf>
    <xf numFmtId="0" fontId="4" fillId="18" borderId="30" xfId="0" applyFont="1" applyFill="1" applyBorder="1" applyAlignment="1" applyProtection="1">
      <alignment horizontal="center" vertical="center" wrapText="1"/>
    </xf>
    <xf numFmtId="0" fontId="4" fillId="10" borderId="30" xfId="0" applyFont="1" applyFill="1" applyBorder="1" applyAlignment="1" applyProtection="1">
      <alignment horizontal="center" vertical="center" wrapText="1"/>
    </xf>
    <xf numFmtId="9" fontId="4" fillId="18" borderId="30" xfId="1" applyFont="1" applyFill="1" applyBorder="1" applyAlignment="1" applyProtection="1">
      <alignment horizontal="center" vertical="center" wrapText="1"/>
    </xf>
    <xf numFmtId="1" fontId="4" fillId="18" borderId="30" xfId="0" applyNumberFormat="1" applyFont="1" applyFill="1" applyBorder="1" applyAlignment="1" applyProtection="1">
      <alignment horizontal="center" vertical="center" wrapText="1"/>
    </xf>
    <xf numFmtId="0" fontId="4" fillId="0" borderId="30" xfId="0" applyFont="1" applyFill="1" applyBorder="1" applyAlignment="1" applyProtection="1">
      <alignment horizontal="center" vertical="center" wrapText="1"/>
    </xf>
    <xf numFmtId="0" fontId="4" fillId="10" borderId="30" xfId="0" applyFont="1" applyFill="1" applyBorder="1" applyAlignment="1" applyProtection="1">
      <alignment horizontal="justify" vertical="center" wrapText="1"/>
    </xf>
    <xf numFmtId="0" fontId="4" fillId="0" borderId="30" xfId="0" applyFont="1" applyBorder="1" applyAlignment="1" applyProtection="1">
      <alignment horizontal="center" vertical="center"/>
    </xf>
    <xf numFmtId="0" fontId="4" fillId="0" borderId="32" xfId="0" applyFont="1" applyBorder="1" applyAlignment="1" applyProtection="1">
      <alignment horizontal="center" vertical="center"/>
    </xf>
    <xf numFmtId="0" fontId="4" fillId="19" borderId="0" xfId="0" applyFont="1" applyFill="1" applyProtection="1"/>
    <xf numFmtId="0" fontId="4" fillId="16" borderId="18" xfId="0" applyFont="1" applyFill="1" applyBorder="1" applyAlignment="1">
      <alignment horizontal="center" vertical="center" wrapText="1"/>
    </xf>
    <xf numFmtId="0" fontId="4" fillId="16" borderId="27" xfId="0" applyFont="1" applyFill="1" applyBorder="1" applyAlignment="1">
      <alignment horizontal="center" vertical="center" wrapText="1"/>
    </xf>
    <xf numFmtId="0" fontId="4" fillId="17" borderId="27" xfId="0" applyFont="1" applyFill="1" applyBorder="1" applyAlignment="1">
      <alignment horizontal="justify" vertical="center" wrapText="1"/>
    </xf>
    <xf numFmtId="0" fontId="11" fillId="0" borderId="27" xfId="2" applyFont="1" applyFill="1" applyBorder="1" applyAlignment="1" applyProtection="1">
      <alignment horizontal="justify" vertical="center" wrapText="1"/>
      <protection locked="0"/>
    </xf>
    <xf numFmtId="0" fontId="4" fillId="0" borderId="27" xfId="0" applyFont="1" applyBorder="1" applyAlignment="1">
      <alignment horizontal="justify" vertical="center" wrapText="1"/>
    </xf>
    <xf numFmtId="0" fontId="11" fillId="0" borderId="27" xfId="3" applyFont="1" applyFill="1" applyBorder="1" applyAlignment="1">
      <alignment horizontal="justify" vertical="center" wrapText="1"/>
    </xf>
    <xf numFmtId="0" fontId="11" fillId="0" borderId="27" xfId="2" applyFont="1" applyFill="1" applyBorder="1" applyAlignment="1" applyProtection="1">
      <alignment horizontal="center" vertical="center" wrapText="1"/>
      <protection locked="0"/>
    </xf>
    <xf numFmtId="15" fontId="13" fillId="0" borderId="27" xfId="0" applyNumberFormat="1" applyFont="1" applyFill="1" applyBorder="1" applyAlignment="1">
      <alignment horizontal="center" vertical="center" wrapText="1"/>
    </xf>
    <xf numFmtId="1" fontId="4" fillId="18" borderId="27" xfId="0" applyNumberFormat="1" applyFont="1" applyFill="1" applyBorder="1" applyAlignment="1" applyProtection="1">
      <alignment horizontal="center" vertical="center"/>
    </xf>
    <xf numFmtId="0" fontId="4" fillId="18" borderId="27" xfId="0" applyFont="1" applyFill="1" applyBorder="1" applyAlignment="1" applyProtection="1">
      <alignment horizontal="center" vertical="center" wrapText="1"/>
    </xf>
    <xf numFmtId="0" fontId="4" fillId="10" borderId="27" xfId="0" applyFont="1" applyFill="1" applyBorder="1" applyAlignment="1" applyProtection="1">
      <alignment horizontal="center" vertical="center" wrapText="1"/>
    </xf>
    <xf numFmtId="9" fontId="4" fillId="18" borderId="27" xfId="1" applyFont="1" applyFill="1" applyBorder="1" applyAlignment="1" applyProtection="1">
      <alignment horizontal="center" vertical="center" wrapText="1"/>
    </xf>
    <xf numFmtId="1" fontId="4" fillId="18" borderId="27" xfId="0" applyNumberFormat="1" applyFont="1" applyFill="1" applyBorder="1" applyAlignment="1" applyProtection="1">
      <alignment horizontal="center" vertical="center" wrapText="1"/>
    </xf>
    <xf numFmtId="0" fontId="4" fillId="0" borderId="27" xfId="0" applyFont="1" applyFill="1" applyBorder="1" applyAlignment="1" applyProtection="1">
      <alignment horizontal="center" vertical="center" wrapText="1"/>
    </xf>
    <xf numFmtId="0" fontId="4" fillId="10" borderId="27" xfId="0" applyFont="1" applyFill="1" applyBorder="1" applyAlignment="1" applyProtection="1">
      <alignment horizontal="justify" vertical="center" wrapText="1"/>
    </xf>
    <xf numFmtId="0" fontId="4" fillId="0" borderId="27" xfId="0" applyFont="1" applyBorder="1" applyAlignment="1" applyProtection="1">
      <alignment horizontal="center" vertical="center"/>
    </xf>
    <xf numFmtId="0" fontId="4" fillId="0" borderId="19" xfId="0" applyFont="1" applyBorder="1" applyAlignment="1" applyProtection="1">
      <alignment horizontal="center" vertical="center"/>
    </xf>
    <xf numFmtId="0" fontId="4" fillId="16" borderId="33" xfId="0" applyFont="1" applyFill="1" applyBorder="1" applyAlignment="1">
      <alignment horizontal="center" vertical="center" wrapText="1"/>
    </xf>
    <xf numFmtId="0" fontId="4" fillId="16" borderId="34" xfId="0" applyFont="1" applyFill="1" applyBorder="1" applyAlignment="1">
      <alignment horizontal="center" vertical="center" wrapText="1"/>
    </xf>
    <xf numFmtId="0" fontId="4" fillId="17" borderId="34" xfId="0" applyFont="1" applyFill="1" applyBorder="1" applyAlignment="1">
      <alignment horizontal="justify" vertical="center" wrapText="1"/>
    </xf>
    <xf numFmtId="0" fontId="11" fillId="0" borderId="34" xfId="2" applyFont="1" applyFill="1" applyBorder="1" applyAlignment="1" applyProtection="1">
      <alignment horizontal="justify" vertical="center" wrapText="1"/>
      <protection locked="0"/>
    </xf>
    <xf numFmtId="0" fontId="4" fillId="0" borderId="34" xfId="0" applyFont="1" applyBorder="1" applyAlignment="1">
      <alignment horizontal="justify" vertical="center" wrapText="1"/>
    </xf>
    <xf numFmtId="0" fontId="11" fillId="0" borderId="34" xfId="2" applyFont="1" applyFill="1" applyBorder="1" applyAlignment="1" applyProtection="1">
      <alignment horizontal="center" vertical="center" wrapText="1"/>
      <protection locked="0"/>
    </xf>
    <xf numFmtId="15" fontId="13" fillId="0" borderId="34" xfId="0" applyNumberFormat="1" applyFont="1" applyFill="1" applyBorder="1" applyAlignment="1">
      <alignment horizontal="center" vertical="center" wrapText="1"/>
    </xf>
    <xf numFmtId="1" fontId="4" fillId="18" borderId="34" xfId="0" applyNumberFormat="1" applyFont="1" applyFill="1" applyBorder="1" applyAlignment="1" applyProtection="1">
      <alignment horizontal="center" vertical="center"/>
    </xf>
    <xf numFmtId="0" fontId="4" fillId="10" borderId="34" xfId="0" applyFont="1" applyFill="1" applyBorder="1" applyAlignment="1" applyProtection="1">
      <alignment horizontal="center" vertical="center" wrapText="1"/>
    </xf>
    <xf numFmtId="9" fontId="4" fillId="18" borderId="34" xfId="1" applyFont="1" applyFill="1" applyBorder="1" applyAlignment="1" applyProtection="1">
      <alignment horizontal="center" vertical="center" wrapText="1"/>
    </xf>
    <xf numFmtId="1" fontId="4" fillId="18" borderId="34" xfId="0" applyNumberFormat="1" applyFont="1" applyFill="1" applyBorder="1" applyAlignment="1" applyProtection="1">
      <alignment horizontal="center" vertical="center" wrapText="1"/>
    </xf>
    <xf numFmtId="0" fontId="4" fillId="0" borderId="34" xfId="0" applyFont="1" applyFill="1" applyBorder="1" applyAlignment="1" applyProtection="1">
      <alignment horizontal="center" vertical="center" wrapText="1"/>
    </xf>
    <xf numFmtId="0" fontId="4" fillId="10" borderId="34" xfId="0" applyFont="1" applyFill="1" applyBorder="1" applyAlignment="1" applyProtection="1">
      <alignment horizontal="justify" vertical="center" wrapText="1"/>
    </xf>
    <xf numFmtId="0" fontId="4" fillId="0" borderId="34" xfId="0" applyFont="1" applyBorder="1" applyAlignment="1" applyProtection="1">
      <alignment horizontal="center" vertical="center"/>
    </xf>
    <xf numFmtId="0" fontId="4" fillId="0" borderId="35" xfId="0" applyFont="1" applyBorder="1" applyAlignment="1" applyProtection="1">
      <alignment horizontal="center" vertical="center"/>
    </xf>
    <xf numFmtId="0" fontId="4" fillId="18" borderId="34" xfId="0" applyFont="1" applyFill="1" applyBorder="1" applyAlignment="1" applyProtection="1">
      <alignment horizontal="center" vertical="center" wrapText="1"/>
    </xf>
    <xf numFmtId="0" fontId="11" fillId="0" borderId="15" xfId="2" applyFont="1" applyFill="1" applyBorder="1" applyAlignment="1" applyProtection="1">
      <alignment horizontal="justify" vertical="center" wrapText="1"/>
      <protection locked="0"/>
    </xf>
    <xf numFmtId="0" fontId="4" fillId="0" borderId="15" xfId="0" applyFont="1" applyBorder="1" applyAlignment="1">
      <alignment horizontal="justify" vertical="center" wrapText="1"/>
    </xf>
    <xf numFmtId="0" fontId="11" fillId="0" borderId="15" xfId="2" applyFont="1" applyFill="1" applyBorder="1" applyAlignment="1" applyProtection="1">
      <alignment horizontal="center" vertical="center" wrapText="1"/>
      <protection locked="0"/>
    </xf>
    <xf numFmtId="15" fontId="13" fillId="0" borderId="15" xfId="0" applyNumberFormat="1" applyFont="1" applyFill="1" applyBorder="1" applyAlignment="1">
      <alignment horizontal="center" vertical="center" wrapText="1"/>
    </xf>
    <xf numFmtId="1" fontId="4" fillId="18" borderId="15" xfId="0" applyNumberFormat="1" applyFont="1" applyFill="1" applyBorder="1" applyAlignment="1" applyProtection="1">
      <alignment horizontal="center" vertical="center"/>
    </xf>
    <xf numFmtId="0" fontId="4" fillId="18" borderId="15" xfId="0" applyFont="1" applyFill="1" applyBorder="1" applyAlignment="1" applyProtection="1">
      <alignment horizontal="center" vertical="center" wrapText="1"/>
    </xf>
    <xf numFmtId="0" fontId="4" fillId="10" borderId="15" xfId="0" applyFont="1" applyFill="1" applyBorder="1" applyAlignment="1" applyProtection="1">
      <alignment horizontal="center" vertical="center" wrapText="1"/>
    </xf>
    <xf numFmtId="9" fontId="4" fillId="18" borderId="15" xfId="1" applyFont="1" applyFill="1" applyBorder="1" applyAlignment="1" applyProtection="1">
      <alignment horizontal="center" vertical="center" wrapText="1"/>
    </xf>
    <xf numFmtId="1" fontId="4" fillId="18" borderId="15" xfId="0" applyNumberFormat="1" applyFont="1" applyFill="1" applyBorder="1" applyAlignment="1" applyProtection="1">
      <alignment horizontal="center" vertical="center" wrapText="1"/>
    </xf>
    <xf numFmtId="0" fontId="4" fillId="0" borderId="15" xfId="0" applyFont="1" applyFill="1" applyBorder="1" applyAlignment="1" applyProtection="1">
      <alignment horizontal="center" vertical="center" wrapText="1"/>
    </xf>
    <xf numFmtId="0" fontId="4" fillId="10" borderId="15" xfId="0" applyFont="1" applyFill="1" applyBorder="1" applyAlignment="1" applyProtection="1">
      <alignment horizontal="justify" vertical="center" wrapText="1"/>
    </xf>
    <xf numFmtId="0" fontId="4" fillId="0" borderId="15" xfId="0" applyFont="1" applyBorder="1" applyAlignment="1" applyProtection="1">
      <alignment horizontal="center" vertical="center"/>
    </xf>
    <xf numFmtId="0" fontId="4" fillId="0" borderId="16" xfId="0" applyFont="1" applyBorder="1" applyAlignment="1" applyProtection="1">
      <alignment horizontal="center" vertical="center"/>
    </xf>
    <xf numFmtId="0" fontId="11" fillId="0" borderId="4" xfId="2" applyFont="1" applyFill="1" applyBorder="1" applyAlignment="1" applyProtection="1">
      <alignment horizontal="justify" vertical="center" wrapText="1"/>
      <protection locked="0"/>
    </xf>
    <xf numFmtId="0" fontId="4" fillId="0" borderId="4" xfId="0" applyFont="1" applyBorder="1" applyAlignment="1">
      <alignment horizontal="justify" vertical="center" wrapText="1"/>
    </xf>
    <xf numFmtId="0" fontId="11" fillId="0" borderId="4" xfId="2" applyFont="1" applyFill="1" applyBorder="1" applyAlignment="1" applyProtection="1">
      <alignment horizontal="center" vertical="center" wrapText="1"/>
      <protection locked="0"/>
    </xf>
    <xf numFmtId="15" fontId="13" fillId="0" borderId="4" xfId="0" applyNumberFormat="1" applyFont="1" applyFill="1" applyBorder="1" applyAlignment="1">
      <alignment horizontal="center" vertical="center" wrapText="1"/>
    </xf>
    <xf numFmtId="1" fontId="4" fillId="18" borderId="4" xfId="0" applyNumberFormat="1" applyFont="1" applyFill="1" applyBorder="1" applyAlignment="1" applyProtection="1">
      <alignment horizontal="center" vertical="center"/>
    </xf>
    <xf numFmtId="0" fontId="4" fillId="18" borderId="4" xfId="0" applyFont="1" applyFill="1" applyBorder="1" applyAlignment="1" applyProtection="1">
      <alignment horizontal="center" vertical="center" wrapText="1"/>
    </xf>
    <xf numFmtId="0" fontId="4" fillId="10" borderId="4" xfId="0" applyFont="1" applyFill="1" applyBorder="1" applyAlignment="1" applyProtection="1">
      <alignment horizontal="center" vertical="center" wrapText="1"/>
    </xf>
    <xf numFmtId="9" fontId="4" fillId="18" borderId="4" xfId="1" applyFont="1" applyFill="1" applyBorder="1" applyAlignment="1" applyProtection="1">
      <alignment horizontal="center" vertical="center" wrapText="1"/>
    </xf>
    <xf numFmtId="1" fontId="4" fillId="18" borderId="4" xfId="0" applyNumberFormat="1" applyFont="1" applyFill="1" applyBorder="1" applyAlignment="1" applyProtection="1">
      <alignment horizontal="center" vertical="center" wrapText="1"/>
    </xf>
    <xf numFmtId="0" fontId="4" fillId="0" borderId="4" xfId="0" applyFont="1" applyFill="1" applyBorder="1" applyAlignment="1" applyProtection="1">
      <alignment horizontal="center" vertical="center" wrapText="1"/>
    </xf>
    <xf numFmtId="0" fontId="4" fillId="10" borderId="4" xfId="0" applyFont="1" applyFill="1" applyBorder="1" applyAlignment="1" applyProtection="1">
      <alignment horizontal="justify" vertical="center" wrapText="1"/>
    </xf>
    <xf numFmtId="0" fontId="4" fillId="0" borderId="4" xfId="0" applyFont="1" applyBorder="1" applyAlignment="1" applyProtection="1">
      <alignment horizontal="center" vertical="center"/>
    </xf>
    <xf numFmtId="0" fontId="4" fillId="0" borderId="37" xfId="0" applyFont="1" applyBorder="1" applyAlignment="1" applyProtection="1">
      <alignment horizontal="center" vertical="center"/>
    </xf>
    <xf numFmtId="0" fontId="11" fillId="0" borderId="22" xfId="2" applyFont="1" applyFill="1" applyBorder="1" applyAlignment="1" applyProtection="1">
      <alignment horizontal="justify" vertical="center" wrapText="1"/>
      <protection locked="0"/>
    </xf>
    <xf numFmtId="0" fontId="4" fillId="0" borderId="22" xfId="0" applyFont="1" applyBorder="1" applyAlignment="1">
      <alignment horizontal="justify" vertical="center" wrapText="1"/>
    </xf>
    <xf numFmtId="0" fontId="11" fillId="0" borderId="22" xfId="2" applyFont="1" applyFill="1" applyBorder="1" applyAlignment="1" applyProtection="1">
      <alignment horizontal="center" vertical="center" wrapText="1"/>
      <protection locked="0"/>
    </xf>
    <xf numFmtId="15" fontId="13" fillId="0" borderId="22" xfId="0" applyNumberFormat="1" applyFont="1" applyFill="1" applyBorder="1" applyAlignment="1">
      <alignment horizontal="center" vertical="center" wrapText="1"/>
    </xf>
    <xf numFmtId="1" fontId="4" fillId="18" borderId="22" xfId="0" applyNumberFormat="1" applyFont="1" applyFill="1" applyBorder="1" applyAlignment="1" applyProtection="1">
      <alignment horizontal="center" vertical="center"/>
    </xf>
    <xf numFmtId="0" fontId="4" fillId="18" borderId="22" xfId="0" applyFont="1" applyFill="1" applyBorder="1" applyAlignment="1" applyProtection="1">
      <alignment horizontal="center" vertical="center" wrapText="1"/>
    </xf>
    <xf numFmtId="0" fontId="4" fillId="10" borderId="22" xfId="0" applyFont="1" applyFill="1" applyBorder="1" applyAlignment="1" applyProtection="1">
      <alignment horizontal="center" vertical="center" wrapText="1"/>
    </xf>
    <xf numFmtId="9" fontId="4" fillId="18" borderId="22" xfId="1" applyFont="1" applyFill="1" applyBorder="1" applyAlignment="1" applyProtection="1">
      <alignment horizontal="center" vertical="center" wrapText="1"/>
    </xf>
    <xf numFmtId="1" fontId="4" fillId="18" borderId="22" xfId="0" applyNumberFormat="1" applyFont="1" applyFill="1" applyBorder="1" applyAlignment="1" applyProtection="1">
      <alignment horizontal="center" vertical="center" wrapText="1"/>
    </xf>
    <xf numFmtId="0" fontId="4" fillId="0" borderId="22" xfId="0" applyFont="1" applyFill="1" applyBorder="1" applyAlignment="1" applyProtection="1">
      <alignment horizontal="center" vertical="center" wrapText="1"/>
    </xf>
    <xf numFmtId="0" fontId="4" fillId="10" borderId="22" xfId="0" applyFont="1" applyFill="1" applyBorder="1" applyAlignment="1" applyProtection="1">
      <alignment horizontal="justify" vertical="center" wrapText="1"/>
    </xf>
    <xf numFmtId="0" fontId="4" fillId="0" borderId="22" xfId="0" applyFont="1" applyBorder="1" applyAlignment="1" applyProtection="1">
      <alignment horizontal="center" vertical="center"/>
    </xf>
    <xf numFmtId="0" fontId="4" fillId="0" borderId="23" xfId="0" applyFont="1" applyBorder="1" applyAlignment="1" applyProtection="1">
      <alignment horizontal="center" vertical="center"/>
    </xf>
    <xf numFmtId="0" fontId="11" fillId="2" borderId="34" xfId="2" applyFont="1" applyFill="1" applyBorder="1" applyAlignment="1" applyProtection="1">
      <alignment horizontal="justify" vertical="center" wrapText="1"/>
      <protection locked="0"/>
    </xf>
    <xf numFmtId="0" fontId="13" fillId="0" borderId="34" xfId="0" applyFont="1" applyBorder="1" applyAlignment="1">
      <alignment horizontal="justify" vertical="center" wrapText="1"/>
    </xf>
    <xf numFmtId="0" fontId="13" fillId="0" borderId="15" xfId="0" applyFont="1" applyBorder="1" applyAlignment="1">
      <alignment horizontal="justify" vertical="center" wrapText="1"/>
    </xf>
    <xf numFmtId="0" fontId="13" fillId="0" borderId="15" xfId="0" applyFont="1" applyBorder="1" applyAlignment="1">
      <alignment horizontal="center" vertical="center" wrapText="1"/>
    </xf>
    <xf numFmtId="0" fontId="11" fillId="2" borderId="4" xfId="2" applyFont="1" applyFill="1" applyBorder="1" applyAlignment="1" applyProtection="1">
      <alignment horizontal="justify" vertical="center" wrapText="1"/>
      <protection locked="0"/>
    </xf>
    <xf numFmtId="0" fontId="11" fillId="2" borderId="4" xfId="2" applyFont="1" applyFill="1" applyBorder="1" applyAlignment="1" applyProtection="1">
      <alignment horizontal="center" vertical="center" wrapText="1"/>
      <protection locked="0"/>
    </xf>
    <xf numFmtId="0" fontId="13" fillId="0" borderId="4" xfId="0" applyFont="1" applyBorder="1" applyAlignment="1">
      <alignment horizontal="justify" vertical="center" wrapText="1"/>
    </xf>
    <xf numFmtId="0" fontId="13" fillId="0" borderId="22" xfId="0" applyFont="1" applyBorder="1" applyAlignment="1">
      <alignment horizontal="justify" vertical="center" wrapText="1"/>
    </xf>
    <xf numFmtId="0" fontId="11" fillId="2" borderId="22" xfId="2" applyFont="1" applyFill="1" applyBorder="1" applyAlignment="1" applyProtection="1">
      <alignment horizontal="center" vertical="center" wrapText="1"/>
      <protection locked="0"/>
    </xf>
    <xf numFmtId="0" fontId="11" fillId="0" borderId="34" xfId="0" applyFont="1" applyFill="1" applyBorder="1" applyAlignment="1">
      <alignment horizontal="justify" vertical="center" wrapText="1"/>
    </xf>
    <xf numFmtId="0" fontId="11" fillId="0" borderId="34" xfId="0" applyFont="1" applyFill="1" applyBorder="1" applyAlignment="1">
      <alignment horizontal="center" vertical="center" wrapText="1"/>
    </xf>
    <xf numFmtId="0" fontId="11" fillId="0" borderId="15" xfId="0" applyFont="1" applyFill="1" applyBorder="1" applyAlignment="1">
      <alignment horizontal="justify" vertical="center" wrapText="1"/>
    </xf>
    <xf numFmtId="0" fontId="11" fillId="0" borderId="15" xfId="0" applyFont="1" applyFill="1" applyBorder="1" applyAlignment="1">
      <alignment horizontal="center" vertical="center" wrapText="1"/>
    </xf>
    <xf numFmtId="0" fontId="11" fillId="0" borderId="4" xfId="0" applyFont="1" applyFill="1" applyBorder="1" applyAlignment="1">
      <alignment horizontal="justify" vertical="center" wrapText="1"/>
    </xf>
    <xf numFmtId="0" fontId="11" fillId="0" borderId="4" xfId="0" applyFont="1" applyFill="1" applyBorder="1" applyAlignment="1">
      <alignment horizontal="center" vertical="center" wrapText="1"/>
    </xf>
    <xf numFmtId="0" fontId="11" fillId="0" borderId="31" xfId="0" applyFont="1" applyFill="1" applyBorder="1" applyAlignment="1">
      <alignment horizontal="justify" vertical="center" wrapText="1"/>
    </xf>
    <xf numFmtId="0" fontId="4" fillId="0" borderId="31" xfId="0" applyFont="1" applyBorder="1" applyAlignment="1">
      <alignment horizontal="justify" vertical="center" wrapText="1"/>
    </xf>
    <xf numFmtId="0" fontId="11" fillId="0" borderId="31" xfId="0" applyFont="1" applyFill="1" applyBorder="1" applyAlignment="1">
      <alignment horizontal="center" vertical="center" wrapText="1"/>
    </xf>
    <xf numFmtId="1" fontId="4" fillId="18" borderId="31" xfId="0" applyNumberFormat="1" applyFont="1" applyFill="1" applyBorder="1" applyAlignment="1" applyProtection="1">
      <alignment horizontal="center" vertical="center"/>
    </xf>
    <xf numFmtId="0" fontId="4" fillId="18" borderId="31" xfId="0" applyFont="1" applyFill="1" applyBorder="1" applyAlignment="1" applyProtection="1">
      <alignment horizontal="center" vertical="center" wrapText="1"/>
    </xf>
    <xf numFmtId="0" fontId="4" fillId="10" borderId="31" xfId="0" applyFont="1" applyFill="1" applyBorder="1" applyAlignment="1" applyProtection="1">
      <alignment horizontal="center" vertical="center" wrapText="1"/>
    </xf>
    <xf numFmtId="9" fontId="4" fillId="18" borderId="31" xfId="1" applyFont="1" applyFill="1" applyBorder="1" applyAlignment="1" applyProtection="1">
      <alignment horizontal="center" vertical="center" wrapText="1"/>
    </xf>
    <xf numFmtId="1" fontId="4" fillId="18" borderId="31" xfId="0" applyNumberFormat="1" applyFont="1" applyFill="1" applyBorder="1" applyAlignment="1" applyProtection="1">
      <alignment horizontal="center" vertical="center" wrapText="1"/>
    </xf>
    <xf numFmtId="0" fontId="4" fillId="0" borderId="31" xfId="0" applyFont="1" applyFill="1" applyBorder="1" applyAlignment="1" applyProtection="1">
      <alignment horizontal="center" vertical="center" wrapText="1"/>
    </xf>
    <xf numFmtId="0" fontId="4" fillId="10" borderId="31" xfId="0" applyFont="1" applyFill="1" applyBorder="1" applyAlignment="1" applyProtection="1">
      <alignment horizontal="justify" vertical="center" wrapText="1"/>
    </xf>
    <xf numFmtId="0" fontId="4" fillId="0" borderId="31" xfId="0" applyFont="1" applyBorder="1" applyAlignment="1" applyProtection="1">
      <alignment horizontal="center" vertical="center"/>
    </xf>
    <xf numFmtId="0" fontId="4" fillId="0" borderId="41" xfId="0" applyFont="1" applyBorder="1" applyAlignment="1" applyProtection="1">
      <alignment horizontal="center" vertical="center"/>
    </xf>
    <xf numFmtId="0" fontId="11" fillId="0" borderId="22" xfId="0" applyFont="1" applyFill="1" applyBorder="1" applyAlignment="1">
      <alignment horizontal="justify" vertical="center" wrapText="1"/>
    </xf>
    <xf numFmtId="0" fontId="11" fillId="0" borderId="22" xfId="0" applyFont="1" applyFill="1" applyBorder="1" applyAlignment="1">
      <alignment horizontal="center" vertical="center" wrapText="1"/>
    </xf>
    <xf numFmtId="0" fontId="13" fillId="0" borderId="34" xfId="0" applyFont="1" applyFill="1" applyBorder="1" applyAlignment="1">
      <alignment horizontal="center" vertical="center" wrapText="1"/>
    </xf>
    <xf numFmtId="0" fontId="11" fillId="15" borderId="27" xfId="2" applyFont="1" applyFill="1" applyBorder="1" applyAlignment="1" applyProtection="1">
      <alignment horizontal="justify" vertical="center" wrapText="1"/>
      <protection locked="0"/>
    </xf>
    <xf numFmtId="0" fontId="11" fillId="15" borderId="27" xfId="3" applyFont="1" applyFill="1" applyBorder="1" applyAlignment="1">
      <alignment horizontal="justify" vertical="center" wrapText="1"/>
    </xf>
    <xf numFmtId="0" fontId="13" fillId="0" borderId="27" xfId="0" applyFont="1" applyFill="1" applyBorder="1" applyAlignment="1">
      <alignment horizontal="center" vertical="center" wrapText="1"/>
    </xf>
    <xf numFmtId="0" fontId="4" fillId="16" borderId="42" xfId="0" applyFont="1" applyFill="1" applyBorder="1" applyAlignment="1">
      <alignment horizontal="center" vertical="center" wrapText="1"/>
    </xf>
    <xf numFmtId="0" fontId="4" fillId="16" borderId="43" xfId="0" applyFont="1" applyFill="1" applyBorder="1" applyAlignment="1">
      <alignment horizontal="center" vertical="center" wrapText="1"/>
    </xf>
    <xf numFmtId="0" fontId="4" fillId="17" borderId="43" xfId="0" applyFont="1" applyFill="1" applyBorder="1" applyAlignment="1">
      <alignment horizontal="justify" vertical="center" wrapText="1"/>
    </xf>
    <xf numFmtId="0" fontId="11" fillId="15" borderId="44" xfId="2" applyFont="1" applyFill="1" applyBorder="1" applyAlignment="1" applyProtection="1">
      <alignment horizontal="justify" vertical="center" wrapText="1"/>
      <protection locked="0"/>
    </xf>
    <xf numFmtId="0" fontId="4" fillId="0" borderId="43" xfId="0" applyFont="1" applyBorder="1" applyAlignment="1">
      <alignment horizontal="justify" vertical="center" wrapText="1"/>
    </xf>
    <xf numFmtId="0" fontId="13" fillId="0" borderId="44" xfId="0" applyFont="1" applyFill="1" applyBorder="1" applyAlignment="1">
      <alignment horizontal="center" vertical="center" wrapText="1"/>
    </xf>
    <xf numFmtId="15" fontId="13" fillId="0" borderId="44" xfId="0" applyNumberFormat="1" applyFont="1" applyFill="1" applyBorder="1" applyAlignment="1">
      <alignment horizontal="center" vertical="center" wrapText="1"/>
    </xf>
    <xf numFmtId="1" fontId="4" fillId="18" borderId="43" xfId="0" applyNumberFormat="1" applyFont="1" applyFill="1" applyBorder="1" applyAlignment="1" applyProtection="1">
      <alignment horizontal="center" vertical="center"/>
    </xf>
    <xf numFmtId="0" fontId="4" fillId="18" borderId="43" xfId="0" applyFont="1" applyFill="1" applyBorder="1" applyAlignment="1" applyProtection="1">
      <alignment horizontal="center" vertical="center" wrapText="1"/>
    </xf>
    <xf numFmtId="0" fontId="4" fillId="10" borderId="43" xfId="0" applyFont="1" applyFill="1" applyBorder="1" applyAlignment="1" applyProtection="1">
      <alignment horizontal="center" vertical="center" wrapText="1"/>
    </xf>
    <xf numFmtId="9" fontId="4" fillId="18" borderId="43" xfId="1" applyFont="1" applyFill="1" applyBorder="1" applyAlignment="1" applyProtection="1">
      <alignment horizontal="center" vertical="center" wrapText="1"/>
    </xf>
    <xf numFmtId="1" fontId="4" fillId="18" borderId="43" xfId="0" applyNumberFormat="1" applyFont="1" applyFill="1" applyBorder="1" applyAlignment="1" applyProtection="1">
      <alignment horizontal="center" vertical="center" wrapText="1"/>
    </xf>
    <xf numFmtId="0" fontId="4" fillId="0" borderId="43" xfId="0" applyFont="1" applyFill="1" applyBorder="1" applyAlignment="1" applyProtection="1">
      <alignment horizontal="center" vertical="center" wrapText="1"/>
    </xf>
    <xf numFmtId="0" fontId="4" fillId="10" borderId="43" xfId="0" applyFont="1" applyFill="1" applyBorder="1" applyAlignment="1" applyProtection="1">
      <alignment horizontal="justify" vertical="center" wrapText="1"/>
    </xf>
    <xf numFmtId="0" fontId="4" fillId="0" borderId="43" xfId="0" applyFont="1" applyBorder="1" applyAlignment="1" applyProtection="1">
      <alignment horizontal="center" vertical="center"/>
    </xf>
    <xf numFmtId="0" fontId="4" fillId="0" borderId="45" xfId="0" applyFont="1" applyBorder="1" applyAlignment="1" applyProtection="1">
      <alignment horizontal="center" vertical="center"/>
    </xf>
    <xf numFmtId="0" fontId="11" fillId="15" borderId="31" xfId="2" applyFont="1" applyFill="1" applyBorder="1" applyAlignment="1" applyProtection="1">
      <alignment horizontal="justify" vertical="center" wrapText="1"/>
      <protection locked="0"/>
    </xf>
    <xf numFmtId="0" fontId="13" fillId="0" borderId="31" xfId="0" applyFont="1" applyFill="1" applyBorder="1" applyAlignment="1">
      <alignment horizontal="center" vertical="center" wrapText="1"/>
    </xf>
    <xf numFmtId="0" fontId="11" fillId="15" borderId="15" xfId="2" applyFont="1" applyFill="1" applyBorder="1" applyAlignment="1" applyProtection="1">
      <alignment horizontal="justify" vertical="center" wrapText="1"/>
      <protection locked="0"/>
    </xf>
    <xf numFmtId="0" fontId="13" fillId="0" borderId="15" xfId="0" applyFont="1" applyFill="1" applyBorder="1" applyAlignment="1">
      <alignment horizontal="center" vertical="center" wrapText="1"/>
    </xf>
    <xf numFmtId="0" fontId="11" fillId="15" borderId="4" xfId="2" applyFont="1" applyFill="1" applyBorder="1" applyAlignment="1" applyProtection="1">
      <alignment horizontal="justify" vertical="center" wrapText="1"/>
      <protection locked="0"/>
    </xf>
    <xf numFmtId="0" fontId="13" fillId="0" borderId="4" xfId="0" applyFont="1" applyFill="1" applyBorder="1" applyAlignment="1">
      <alignment horizontal="center" vertical="center" wrapText="1"/>
    </xf>
    <xf numFmtId="0" fontId="11" fillId="15" borderId="22" xfId="2" applyFont="1" applyFill="1" applyBorder="1" applyAlignment="1" applyProtection="1">
      <alignment horizontal="justify" vertical="center" wrapText="1"/>
      <protection locked="0"/>
    </xf>
    <xf numFmtId="0" fontId="13" fillId="0" borderId="22" xfId="0" applyFont="1" applyFill="1" applyBorder="1" applyAlignment="1">
      <alignment horizontal="center" vertical="center" wrapText="1"/>
    </xf>
    <xf numFmtId="0" fontId="13" fillId="0" borderId="15" xfId="0" applyFont="1" applyFill="1" applyBorder="1" applyAlignment="1">
      <alignment horizontal="justify" vertical="center" wrapText="1"/>
    </xf>
    <xf numFmtId="15" fontId="13" fillId="0" borderId="15" xfId="0" applyNumberFormat="1" applyFont="1" applyBorder="1" applyAlignment="1">
      <alignment horizontal="center" vertical="center" wrapText="1"/>
    </xf>
    <xf numFmtId="0" fontId="13" fillId="0" borderId="31" xfId="0" applyFont="1" applyFill="1" applyBorder="1" applyAlignment="1">
      <alignment horizontal="justify" vertical="center" wrapText="1"/>
    </xf>
    <xf numFmtId="0" fontId="13" fillId="0" borderId="31" xfId="0" applyFont="1" applyBorder="1" applyAlignment="1">
      <alignment horizontal="justify" vertical="center" wrapText="1"/>
    </xf>
    <xf numFmtId="0" fontId="13" fillId="0" borderId="31" xfId="0" applyFont="1" applyBorder="1" applyAlignment="1">
      <alignment horizontal="center" vertical="center" wrapText="1"/>
    </xf>
    <xf numFmtId="15" fontId="13" fillId="0" borderId="31" xfId="0" applyNumberFormat="1" applyFont="1" applyBorder="1" applyAlignment="1">
      <alignment horizontal="center" vertical="center" wrapText="1"/>
    </xf>
    <xf numFmtId="0" fontId="13" fillId="0" borderId="22" xfId="0" applyFont="1" applyFill="1" applyBorder="1" applyAlignment="1">
      <alignment horizontal="justify" vertical="center" wrapText="1"/>
    </xf>
    <xf numFmtId="0" fontId="13" fillId="0" borderId="22" xfId="0" applyFont="1" applyBorder="1" applyAlignment="1">
      <alignment horizontal="center" vertical="center" wrapText="1"/>
    </xf>
    <xf numFmtId="15" fontId="13" fillId="0" borderId="22" xfId="0" applyNumberFormat="1" applyFont="1" applyBorder="1" applyAlignment="1">
      <alignment horizontal="center" vertical="center" wrapText="1"/>
    </xf>
    <xf numFmtId="0" fontId="13" fillId="0" borderId="34" xfId="0" applyFont="1" applyFill="1" applyBorder="1" applyAlignment="1">
      <alignment horizontal="justify" vertical="center" wrapText="1"/>
    </xf>
    <xf numFmtId="0" fontId="13" fillId="0" borderId="34" xfId="0" applyFont="1" applyBorder="1" applyAlignment="1">
      <alignment horizontal="center" vertical="center" wrapText="1"/>
    </xf>
    <xf numFmtId="15" fontId="13" fillId="0" borderId="34" xfId="0" applyNumberFormat="1" applyFont="1" applyBorder="1" applyAlignment="1">
      <alignment horizontal="center" vertical="center" wrapText="1"/>
    </xf>
    <xf numFmtId="15" fontId="13" fillId="0" borderId="27" xfId="0" applyNumberFormat="1" applyFont="1" applyBorder="1" applyAlignment="1">
      <alignment horizontal="center" vertical="center" wrapText="1"/>
    </xf>
    <xf numFmtId="0" fontId="11" fillId="0" borderId="30" xfId="2" applyFont="1" applyFill="1" applyBorder="1" applyAlignment="1" applyProtection="1">
      <alignment horizontal="justify" vertical="center" wrapText="1"/>
      <protection locked="0"/>
    </xf>
    <xf numFmtId="0" fontId="11" fillId="0" borderId="30" xfId="2" applyFont="1" applyFill="1" applyBorder="1" applyAlignment="1" applyProtection="1">
      <alignment horizontal="center" vertical="center" wrapText="1"/>
      <protection locked="0"/>
    </xf>
    <xf numFmtId="168" fontId="11" fillId="0" borderId="30" xfId="2" applyNumberFormat="1" applyFont="1" applyFill="1" applyBorder="1" applyAlignment="1" applyProtection="1">
      <alignment horizontal="center" vertical="center" wrapText="1"/>
      <protection locked="0"/>
    </xf>
    <xf numFmtId="0" fontId="11" fillId="0" borderId="15" xfId="3" applyFont="1" applyFill="1" applyBorder="1" applyAlignment="1">
      <alignment horizontal="justify" vertical="center" wrapText="1"/>
    </xf>
    <xf numFmtId="168" fontId="11" fillId="0" borderId="15" xfId="2" applyNumberFormat="1" applyFont="1" applyFill="1" applyBorder="1" applyAlignment="1" applyProtection="1">
      <alignment horizontal="center" vertical="center" wrapText="1"/>
      <protection locked="0"/>
    </xf>
    <xf numFmtId="0" fontId="11" fillId="0" borderId="31" xfId="3" applyFont="1" applyFill="1" applyBorder="1" applyAlignment="1">
      <alignment horizontal="justify" vertical="center" wrapText="1"/>
    </xf>
    <xf numFmtId="9" fontId="11" fillId="0" borderId="31" xfId="2" applyNumberFormat="1" applyFont="1" applyFill="1" applyBorder="1" applyAlignment="1" applyProtection="1">
      <alignment horizontal="center" vertical="center" wrapText="1"/>
      <protection locked="0"/>
    </xf>
    <xf numFmtId="168" fontId="11" fillId="0" borderId="31" xfId="2" applyNumberFormat="1" applyFont="1" applyFill="1" applyBorder="1" applyAlignment="1" applyProtection="1">
      <alignment horizontal="center" vertical="center" wrapText="1"/>
      <protection locked="0"/>
    </xf>
    <xf numFmtId="0" fontId="11" fillId="0" borderId="4" xfId="3" applyFont="1" applyFill="1" applyBorder="1" applyAlignment="1">
      <alignment horizontal="justify" vertical="center" wrapText="1"/>
    </xf>
    <xf numFmtId="168" fontId="11" fillId="0" borderId="4" xfId="2" applyNumberFormat="1" applyFont="1" applyFill="1" applyBorder="1" applyAlignment="1" applyProtection="1">
      <alignment horizontal="center" vertical="center" wrapText="1"/>
      <protection locked="0"/>
    </xf>
    <xf numFmtId="9" fontId="11" fillId="0" borderId="4" xfId="2" applyNumberFormat="1" applyFont="1" applyFill="1" applyBorder="1" applyAlignment="1" applyProtection="1">
      <alignment horizontal="center" vertical="center" wrapText="1"/>
      <protection locked="0"/>
    </xf>
    <xf numFmtId="168" fontId="11" fillId="0" borderId="22" xfId="2" applyNumberFormat="1" applyFont="1" applyFill="1" applyBorder="1" applyAlignment="1" applyProtection="1">
      <alignment horizontal="center" vertical="center" wrapText="1"/>
      <protection locked="0"/>
    </xf>
    <xf numFmtId="0" fontId="11" fillId="0" borderId="34" xfId="3" applyFont="1" applyFill="1" applyBorder="1" applyAlignment="1">
      <alignment horizontal="justify" vertical="center" wrapText="1"/>
    </xf>
    <xf numFmtId="168" fontId="11" fillId="0" borderId="34" xfId="2" applyNumberFormat="1" applyFont="1" applyFill="1" applyBorder="1" applyAlignment="1" applyProtection="1">
      <alignment horizontal="center" vertical="center" wrapText="1"/>
      <protection locked="0"/>
    </xf>
    <xf numFmtId="168" fontId="11" fillId="0" borderId="27" xfId="2" applyNumberFormat="1" applyFont="1" applyFill="1" applyBorder="1" applyAlignment="1" applyProtection="1">
      <alignment horizontal="center" vertical="center" wrapText="1"/>
      <protection locked="0"/>
    </xf>
    <xf numFmtId="0" fontId="13" fillId="0" borderId="27" xfId="0" applyFont="1" applyFill="1" applyBorder="1" applyAlignment="1">
      <alignment horizontal="justify" vertical="center" wrapText="1"/>
    </xf>
    <xf numFmtId="0" fontId="15" fillId="17" borderId="34" xfId="0" applyFont="1" applyFill="1" applyBorder="1" applyAlignment="1">
      <alignment horizontal="justify" vertical="center" wrapText="1"/>
    </xf>
    <xf numFmtId="0" fontId="15" fillId="17" borderId="27" xfId="0" applyFont="1" applyFill="1" applyBorder="1" applyAlignment="1">
      <alignment horizontal="justify" vertical="center" wrapText="1"/>
    </xf>
    <xf numFmtId="0" fontId="3" fillId="0" borderId="1" xfId="0" applyFont="1" applyFill="1" applyBorder="1" applyAlignment="1" applyProtection="1">
      <alignment horizontal="centerContinuous" vertical="center" wrapText="1"/>
    </xf>
    <xf numFmtId="0" fontId="3" fillId="0" borderId="2" xfId="0" applyFont="1" applyFill="1" applyBorder="1" applyAlignment="1" applyProtection="1">
      <alignment horizontal="centerContinuous" vertical="center" wrapText="1"/>
    </xf>
    <xf numFmtId="0" fontId="3" fillId="0" borderId="46" xfId="0" applyFont="1" applyFill="1" applyBorder="1" applyAlignment="1" applyProtection="1">
      <alignment horizontal="centerContinuous" vertical="center" wrapText="1"/>
    </xf>
    <xf numFmtId="0" fontId="3" fillId="0" borderId="47" xfId="0" applyFont="1" applyFill="1" applyBorder="1" applyAlignment="1" applyProtection="1">
      <alignment horizontal="centerContinuous" vertical="center" wrapText="1"/>
    </xf>
    <xf numFmtId="0" fontId="3" fillId="0" borderId="0" xfId="0" applyFont="1" applyFill="1" applyBorder="1" applyAlignment="1" applyProtection="1">
      <alignment horizontal="centerContinuous" vertical="center" wrapText="1"/>
    </xf>
    <xf numFmtId="0" fontId="4" fillId="0" borderId="0" xfId="0" applyFont="1" applyFill="1" applyBorder="1" applyAlignment="1" applyProtection="1">
      <alignment horizontal="centerContinuous" vertical="center" wrapText="1"/>
    </xf>
    <xf numFmtId="0" fontId="4" fillId="0" borderId="0" xfId="0" applyFont="1" applyFill="1" applyProtection="1"/>
    <xf numFmtId="0" fontId="3" fillId="0" borderId="0" xfId="0" applyFont="1" applyFill="1" applyBorder="1" applyAlignment="1" applyProtection="1">
      <alignment horizontal="center" vertical="center" wrapText="1"/>
    </xf>
    <xf numFmtId="0" fontId="4" fillId="0" borderId="27" xfId="0" applyFont="1" applyFill="1" applyBorder="1" applyAlignment="1" applyProtection="1">
      <alignment vertical="center" wrapText="1"/>
      <protection locked="0"/>
    </xf>
    <xf numFmtId="0" fontId="4" fillId="0" borderId="27" xfId="0" applyFont="1" applyFill="1" applyBorder="1" applyAlignment="1" applyProtection="1">
      <alignment horizontal="center" vertical="center"/>
      <protection locked="0"/>
    </xf>
    <xf numFmtId="167" fontId="4" fillId="0" borderId="27" xfId="0" applyNumberFormat="1" applyFont="1" applyFill="1" applyBorder="1" applyAlignment="1" applyProtection="1">
      <alignment horizontal="center" vertical="center"/>
      <protection locked="0"/>
    </xf>
    <xf numFmtId="0" fontId="4" fillId="3" borderId="0" xfId="0" applyFont="1" applyFill="1" applyProtection="1"/>
    <xf numFmtId="0" fontId="4" fillId="0" borderId="30" xfId="0" applyFont="1" applyFill="1" applyBorder="1" applyAlignment="1" applyProtection="1">
      <alignment vertical="center" wrapText="1"/>
      <protection locked="0"/>
    </xf>
    <xf numFmtId="0" fontId="4" fillId="0" borderId="30" xfId="0" applyFont="1" applyFill="1" applyBorder="1" applyAlignment="1" applyProtection="1">
      <alignment horizontal="center" vertical="center"/>
      <protection locked="0"/>
    </xf>
    <xf numFmtId="167" fontId="4" fillId="0" borderId="30" xfId="0" applyNumberFormat="1" applyFont="1" applyFill="1" applyBorder="1" applyAlignment="1" applyProtection="1">
      <alignment horizontal="center" vertical="center"/>
      <protection locked="0"/>
    </xf>
    <xf numFmtId="0" fontId="4" fillId="16" borderId="14" xfId="0" applyFont="1" applyFill="1" applyBorder="1" applyAlignment="1">
      <alignment horizontal="center" vertical="center" wrapText="1"/>
    </xf>
    <xf numFmtId="0" fontId="4" fillId="16" borderId="15" xfId="0" applyFont="1" applyFill="1" applyBorder="1" applyAlignment="1">
      <alignment horizontal="center" vertical="center" wrapText="1"/>
    </xf>
    <xf numFmtId="0" fontId="4" fillId="17" borderId="15" xfId="0" applyFont="1" applyFill="1" applyBorder="1" applyAlignment="1">
      <alignment horizontal="justify" vertical="center" wrapText="1"/>
    </xf>
    <xf numFmtId="0" fontId="4" fillId="0" borderId="15" xfId="0" applyFont="1" applyFill="1" applyBorder="1" applyAlignment="1">
      <alignment horizontal="justify" vertical="center" wrapText="1"/>
    </xf>
    <xf numFmtId="0" fontId="4" fillId="0" borderId="15" xfId="0" applyFont="1" applyFill="1" applyBorder="1" applyAlignment="1" applyProtection="1">
      <alignment vertical="center" wrapText="1"/>
      <protection locked="0"/>
    </xf>
    <xf numFmtId="0" fontId="4" fillId="0" borderId="15" xfId="0" applyFont="1" applyFill="1" applyBorder="1" applyAlignment="1" applyProtection="1">
      <alignment horizontal="center" vertical="center"/>
      <protection locked="0"/>
    </xf>
    <xf numFmtId="167" fontId="4" fillId="0" borderId="15" xfId="0" applyNumberFormat="1" applyFont="1" applyFill="1" applyBorder="1" applyAlignment="1" applyProtection="1">
      <alignment horizontal="center" vertical="center"/>
      <protection locked="0"/>
    </xf>
    <xf numFmtId="0" fontId="4" fillId="0" borderId="22" xfId="0" applyFont="1" applyFill="1" applyBorder="1" applyAlignment="1">
      <alignment horizontal="justify" vertical="center" wrapText="1"/>
    </xf>
    <xf numFmtId="0" fontId="4" fillId="0" borderId="22" xfId="0" applyFont="1" applyFill="1" applyBorder="1" applyAlignment="1" applyProtection="1">
      <alignment vertical="center" wrapText="1"/>
      <protection locked="0"/>
    </xf>
    <xf numFmtId="0" fontId="4" fillId="0" borderId="22" xfId="0" applyFont="1" applyFill="1" applyBorder="1" applyAlignment="1" applyProtection="1">
      <alignment horizontal="center" vertical="center"/>
      <protection locked="0"/>
    </xf>
    <xf numFmtId="167" fontId="4" fillId="0" borderId="22" xfId="0" applyNumberFormat="1" applyFont="1" applyFill="1" applyBorder="1" applyAlignment="1" applyProtection="1">
      <alignment horizontal="center" vertical="center"/>
      <protection locked="0"/>
    </xf>
    <xf numFmtId="0" fontId="4" fillId="0" borderId="48" xfId="0" applyFont="1" applyFill="1" applyBorder="1" applyAlignment="1" applyProtection="1">
      <alignment horizontal="center" vertical="center" wrapText="1"/>
    </xf>
    <xf numFmtId="0" fontId="0" fillId="10" borderId="22" xfId="0" applyFill="1" applyBorder="1" applyAlignment="1" applyProtection="1">
      <alignment vertical="center" wrapText="1"/>
      <protection locked="0"/>
    </xf>
    <xf numFmtId="0" fontId="4" fillId="0" borderId="25" xfId="0" applyFont="1" applyBorder="1" applyAlignment="1" applyProtection="1">
      <alignment horizontal="center" vertical="center"/>
    </xf>
    <xf numFmtId="0" fontId="3" fillId="17" borderId="43" xfId="4" applyFont="1" applyFill="1" applyBorder="1" applyAlignment="1" applyProtection="1">
      <alignment horizontal="left" vertical="center" wrapText="1"/>
      <protection locked="0"/>
    </xf>
    <xf numFmtId="0" fontId="4" fillId="0" borderId="43" xfId="0" applyFont="1" applyFill="1" applyBorder="1" applyAlignment="1">
      <alignment horizontal="justify" vertical="center" wrapText="1"/>
    </xf>
    <xf numFmtId="0" fontId="4" fillId="0" borderId="43" xfId="0" applyFont="1" applyFill="1" applyBorder="1" applyAlignment="1" applyProtection="1">
      <alignment vertical="center" wrapText="1"/>
      <protection locked="0"/>
    </xf>
    <xf numFmtId="0" fontId="4" fillId="0" borderId="43" xfId="0" applyFont="1" applyFill="1" applyBorder="1" applyAlignment="1" applyProtection="1">
      <alignment horizontal="center" vertical="center"/>
      <protection locked="0"/>
    </xf>
    <xf numFmtId="167" fontId="4" fillId="0" borderId="43" xfId="0" applyNumberFormat="1" applyFont="1" applyFill="1" applyBorder="1" applyAlignment="1" applyProtection="1">
      <alignment horizontal="center" vertical="center"/>
      <protection locked="0"/>
    </xf>
    <xf numFmtId="0" fontId="4" fillId="0" borderId="49" xfId="0" applyFont="1" applyFill="1" applyBorder="1" applyAlignment="1" applyProtection="1">
      <alignment horizontal="center" vertical="center" wrapText="1"/>
    </xf>
    <xf numFmtId="0" fontId="0" fillId="10" borderId="44" xfId="0" applyFill="1" applyBorder="1" applyAlignment="1" applyProtection="1">
      <alignment vertical="center" wrapText="1"/>
      <protection locked="0"/>
    </xf>
    <xf numFmtId="0" fontId="4" fillId="0" borderId="50" xfId="0" applyFont="1" applyBorder="1" applyAlignment="1" applyProtection="1">
      <alignment horizontal="center" vertical="center"/>
    </xf>
    <xf numFmtId="0" fontId="4" fillId="0" borderId="51" xfId="0" applyFont="1" applyFill="1" applyBorder="1" applyAlignment="1" applyProtection="1">
      <alignment horizontal="center" vertical="center" wrapText="1"/>
    </xf>
    <xf numFmtId="0" fontId="0" fillId="10" borderId="4" xfId="0" applyFill="1" applyBorder="1" applyAlignment="1" applyProtection="1">
      <alignment vertical="center" wrapText="1"/>
      <protection locked="0"/>
    </xf>
    <xf numFmtId="0" fontId="4" fillId="0" borderId="17" xfId="0" applyFont="1" applyBorder="1" applyAlignment="1" applyProtection="1">
      <alignment horizontal="center" vertical="center"/>
    </xf>
    <xf numFmtId="9" fontId="4" fillId="0" borderId="22" xfId="1" applyFont="1" applyFill="1" applyBorder="1" applyAlignment="1" applyProtection="1">
      <alignment horizontal="center" vertical="center"/>
      <protection locked="0"/>
    </xf>
    <xf numFmtId="9" fontId="4" fillId="10" borderId="22" xfId="0" applyNumberFormat="1" applyFont="1" applyFill="1" applyBorder="1" applyAlignment="1" applyProtection="1">
      <alignment horizontal="center" vertical="center" wrapText="1"/>
    </xf>
    <xf numFmtId="0" fontId="4" fillId="17" borderId="27" xfId="4" applyFont="1" applyFill="1" applyBorder="1" applyAlignment="1">
      <alignment horizontal="justify" vertical="top"/>
    </xf>
    <xf numFmtId="0" fontId="4" fillId="0" borderId="27" xfId="0" applyFont="1" applyFill="1" applyBorder="1" applyAlignment="1">
      <alignment horizontal="justify" vertical="center" wrapText="1"/>
    </xf>
    <xf numFmtId="0" fontId="0" fillId="10" borderId="52" xfId="0" applyFill="1" applyBorder="1" applyAlignment="1" applyProtection="1">
      <alignment vertical="center" wrapText="1"/>
      <protection locked="0"/>
    </xf>
    <xf numFmtId="0" fontId="4" fillId="17" borderId="15" xfId="0" applyFont="1" applyFill="1" applyBorder="1" applyAlignment="1">
      <alignment vertical="center" wrapText="1"/>
    </xf>
    <xf numFmtId="0" fontId="4" fillId="17" borderId="27" xfId="4" applyFont="1" applyFill="1" applyBorder="1" applyAlignment="1">
      <alignment horizontal="justify" vertical="top" wrapText="1"/>
    </xf>
    <xf numFmtId="0" fontId="0" fillId="10" borderId="53" xfId="0" applyFill="1" applyBorder="1" applyAlignment="1" applyProtection="1">
      <alignment vertical="center" wrapText="1"/>
      <protection locked="0"/>
    </xf>
    <xf numFmtId="0" fontId="4" fillId="0" borderId="31" xfId="0" applyFont="1" applyFill="1" applyBorder="1" applyAlignment="1">
      <alignment horizontal="justify" vertical="center" wrapText="1"/>
    </xf>
    <xf numFmtId="0" fontId="4" fillId="0" borderId="31" xfId="0" applyFont="1" applyFill="1" applyBorder="1" applyAlignment="1" applyProtection="1">
      <alignment vertical="center" wrapText="1"/>
      <protection locked="0"/>
    </xf>
    <xf numFmtId="0" fontId="4" fillId="0" borderId="31" xfId="0" applyFont="1" applyFill="1" applyBorder="1" applyAlignment="1" applyProtection="1">
      <alignment horizontal="center" vertical="center"/>
      <protection locked="0"/>
    </xf>
    <xf numFmtId="167" fontId="4" fillId="0" borderId="31" xfId="0" applyNumberFormat="1" applyFont="1" applyFill="1" applyBorder="1" applyAlignment="1" applyProtection="1">
      <alignment horizontal="center" vertical="center"/>
      <protection locked="0"/>
    </xf>
    <xf numFmtId="0" fontId="0" fillId="10" borderId="54" xfId="0" applyFill="1" applyBorder="1" applyAlignment="1" applyProtection="1">
      <alignment vertical="center" wrapText="1"/>
      <protection locked="0"/>
    </xf>
    <xf numFmtId="0" fontId="4" fillId="17" borderId="27" xfId="0" applyFont="1" applyFill="1" applyBorder="1" applyAlignment="1">
      <alignment vertical="center" wrapText="1"/>
    </xf>
    <xf numFmtId="0" fontId="0" fillId="10" borderId="27" xfId="0" applyFill="1" applyBorder="1" applyAlignment="1" applyProtection="1">
      <alignment vertical="center" wrapText="1"/>
      <protection locked="0"/>
    </xf>
    <xf numFmtId="0" fontId="4" fillId="0" borderId="44" xfId="0" applyFont="1" applyBorder="1" applyAlignment="1">
      <alignment horizontal="justify" vertical="center" wrapText="1"/>
    </xf>
    <xf numFmtId="0" fontId="4" fillId="2" borderId="44" xfId="4" applyFont="1" applyFill="1" applyBorder="1" applyAlignment="1" applyProtection="1">
      <alignment vertical="center" wrapText="1"/>
      <protection locked="0"/>
    </xf>
    <xf numFmtId="0" fontId="4" fillId="2" borderId="44" xfId="0" applyFont="1" applyFill="1" applyBorder="1" applyAlignment="1" applyProtection="1">
      <alignment horizontal="center" vertical="center"/>
      <protection locked="0"/>
    </xf>
    <xf numFmtId="167" fontId="4" fillId="2" borderId="44" xfId="0" applyNumberFormat="1" applyFont="1" applyFill="1" applyBorder="1" applyAlignment="1" applyProtection="1">
      <alignment horizontal="center" vertical="center"/>
      <protection locked="0"/>
    </xf>
    <xf numFmtId="1" fontId="4" fillId="18" borderId="44" xfId="0" applyNumberFormat="1" applyFont="1" applyFill="1" applyBorder="1" applyAlignment="1" applyProtection="1">
      <alignment horizontal="center" vertical="center"/>
    </xf>
    <xf numFmtId="0" fontId="4" fillId="18" borderId="44" xfId="0" applyFont="1" applyFill="1" applyBorder="1" applyAlignment="1" applyProtection="1">
      <alignment horizontal="center" vertical="center" wrapText="1"/>
    </xf>
    <xf numFmtId="0" fontId="4" fillId="10" borderId="44" xfId="0" applyFont="1" applyFill="1" applyBorder="1" applyAlignment="1" applyProtection="1">
      <alignment horizontal="center" vertical="center" wrapText="1"/>
    </xf>
    <xf numFmtId="9" fontId="4" fillId="18" borderId="44" xfId="1" applyFont="1" applyFill="1" applyBorder="1" applyAlignment="1" applyProtection="1">
      <alignment horizontal="center" vertical="center" wrapText="1"/>
    </xf>
    <xf numFmtId="1" fontId="4" fillId="18" borderId="44" xfId="0" applyNumberFormat="1" applyFont="1" applyFill="1" applyBorder="1" applyAlignment="1" applyProtection="1">
      <alignment horizontal="center" vertical="center" wrapText="1"/>
    </xf>
    <xf numFmtId="0" fontId="4" fillId="0" borderId="44" xfId="0" applyFont="1" applyFill="1" applyBorder="1" applyAlignment="1" applyProtection="1">
      <alignment horizontal="center" vertical="center" wrapText="1"/>
    </xf>
    <xf numFmtId="0" fontId="4" fillId="10" borderId="44" xfId="0" applyFont="1" applyFill="1" applyBorder="1" applyAlignment="1" applyProtection="1">
      <alignment horizontal="justify" vertical="center" wrapText="1"/>
    </xf>
    <xf numFmtId="0" fontId="4" fillId="0" borderId="44" xfId="0" applyFont="1" applyBorder="1" applyAlignment="1" applyProtection="1">
      <alignment horizontal="center" vertical="center"/>
    </xf>
    <xf numFmtId="0" fontId="4" fillId="0" borderId="56" xfId="0" applyFont="1" applyBorder="1" applyAlignment="1" applyProtection="1">
      <alignment horizontal="center" vertical="center"/>
    </xf>
    <xf numFmtId="0" fontId="4" fillId="2" borderId="22" xfId="4" applyFont="1" applyFill="1" applyBorder="1" applyAlignment="1" applyProtection="1">
      <alignment vertical="center" wrapText="1"/>
      <protection locked="0"/>
    </xf>
    <xf numFmtId="0" fontId="4" fillId="2" borderId="22" xfId="0" applyFont="1" applyFill="1" applyBorder="1" applyAlignment="1" applyProtection="1">
      <alignment horizontal="center" vertical="center"/>
      <protection locked="0"/>
    </xf>
    <xf numFmtId="167" fontId="4" fillId="2" borderId="22" xfId="0" applyNumberFormat="1" applyFont="1" applyFill="1" applyBorder="1" applyAlignment="1" applyProtection="1">
      <alignment horizontal="center" vertical="center"/>
      <protection locked="0"/>
    </xf>
    <xf numFmtId="0" fontId="4" fillId="2" borderId="15" xfId="4" applyFont="1" applyFill="1" applyBorder="1" applyAlignment="1" applyProtection="1">
      <alignment horizontal="justify" vertical="center" wrapText="1"/>
      <protection locked="0"/>
    </xf>
    <xf numFmtId="0" fontId="4" fillId="0" borderId="15" xfId="4" applyFont="1" applyFill="1" applyBorder="1" applyAlignment="1" applyProtection="1">
      <alignment horizontal="justify" vertical="center" wrapText="1"/>
      <protection locked="0"/>
    </xf>
    <xf numFmtId="0" fontId="4" fillId="2" borderId="15" xfId="4" applyFont="1" applyFill="1" applyBorder="1" applyAlignment="1" applyProtection="1">
      <alignment vertical="center"/>
      <protection locked="0"/>
    </xf>
    <xf numFmtId="9" fontId="4" fillId="2" borderId="15" xfId="4" applyNumberFormat="1" applyFont="1" applyFill="1" applyBorder="1" applyAlignment="1" applyProtection="1">
      <alignment horizontal="center" vertical="center"/>
      <protection locked="0"/>
    </xf>
    <xf numFmtId="167" fontId="4" fillId="2" borderId="15" xfId="4" applyNumberFormat="1" applyFont="1" applyFill="1" applyBorder="1" applyAlignment="1" applyProtection="1">
      <alignment horizontal="center" vertical="center" wrapText="1"/>
    </xf>
    <xf numFmtId="167" fontId="4" fillId="0" borderId="15" xfId="4" applyNumberFormat="1" applyFont="1" applyFill="1" applyBorder="1" applyAlignment="1" applyProtection="1">
      <alignment horizontal="center" vertical="center" wrapText="1"/>
    </xf>
    <xf numFmtId="0" fontId="4" fillId="0" borderId="4" xfId="4" applyFont="1" applyFill="1" applyBorder="1" applyAlignment="1" applyProtection="1">
      <alignment vertical="center" wrapText="1"/>
      <protection locked="0"/>
    </xf>
    <xf numFmtId="0" fontId="4" fillId="2" borderId="4" xfId="4" applyFont="1" applyFill="1" applyBorder="1" applyAlignment="1" applyProtection="1">
      <alignment vertical="center" wrapText="1"/>
      <protection locked="0"/>
    </xf>
    <xf numFmtId="0" fontId="4" fillId="2" borderId="4" xfId="4" applyFont="1" applyFill="1" applyBorder="1" applyAlignment="1" applyProtection="1">
      <alignment vertical="center"/>
      <protection locked="0"/>
    </xf>
    <xf numFmtId="9" fontId="4" fillId="2" borderId="4" xfId="4" applyNumberFormat="1" applyFont="1" applyFill="1" applyBorder="1" applyAlignment="1" applyProtection="1">
      <alignment horizontal="center" vertical="center"/>
      <protection locked="0"/>
    </xf>
    <xf numFmtId="167" fontId="4" fillId="2" borderId="4" xfId="4" applyNumberFormat="1" applyFont="1" applyFill="1" applyBorder="1" applyAlignment="1" applyProtection="1">
      <alignment horizontal="center" vertical="center"/>
      <protection locked="0"/>
    </xf>
    <xf numFmtId="0" fontId="4" fillId="0" borderId="22" xfId="4" applyFont="1" applyFill="1" applyBorder="1" applyAlignment="1" applyProtection="1">
      <alignment vertical="center" wrapText="1"/>
      <protection locked="0"/>
    </xf>
    <xf numFmtId="0" fontId="4" fillId="0" borderId="22" xfId="4" applyFont="1" applyFill="1" applyBorder="1" applyAlignment="1" applyProtection="1">
      <alignment vertical="center"/>
      <protection locked="0"/>
    </xf>
    <xf numFmtId="167" fontId="4" fillId="2" borderId="22" xfId="4" applyNumberFormat="1" applyFont="1" applyFill="1" applyBorder="1" applyAlignment="1" applyProtection="1">
      <alignment horizontal="center" vertical="center"/>
      <protection locked="0"/>
    </xf>
    <xf numFmtId="0" fontId="4" fillId="0" borderId="27" xfId="4" applyFont="1" applyFill="1" applyBorder="1" applyAlignment="1" applyProtection="1">
      <alignment vertical="center" wrapText="1"/>
      <protection locked="0"/>
    </xf>
    <xf numFmtId="0" fontId="4" fillId="2" borderId="27" xfId="4" applyFont="1" applyFill="1" applyBorder="1" applyAlignment="1" applyProtection="1">
      <alignment vertical="center" wrapText="1"/>
      <protection locked="0"/>
    </xf>
    <xf numFmtId="0" fontId="4" fillId="2" borderId="27" xfId="4" applyFont="1" applyFill="1" applyBorder="1" applyAlignment="1" applyProtection="1">
      <alignment vertical="center"/>
      <protection locked="0"/>
    </xf>
    <xf numFmtId="9" fontId="4" fillId="2" borderId="27" xfId="1" applyFont="1" applyFill="1" applyBorder="1" applyAlignment="1" applyProtection="1">
      <alignment horizontal="center" vertical="center"/>
      <protection locked="0"/>
    </xf>
    <xf numFmtId="167" fontId="4" fillId="2" borderId="27" xfId="4" applyNumberFormat="1" applyFont="1" applyFill="1" applyBorder="1" applyAlignment="1" applyProtection="1">
      <alignment horizontal="center" vertical="center" wrapText="1"/>
    </xf>
    <xf numFmtId="0" fontId="4" fillId="2" borderId="22" xfId="4" applyNumberFormat="1" applyFont="1" applyFill="1" applyBorder="1" applyAlignment="1" applyProtection="1">
      <alignment horizontal="justify" vertical="center" wrapText="1"/>
      <protection locked="0"/>
    </xf>
    <xf numFmtId="0" fontId="4" fillId="2" borderId="22" xfId="4" applyFont="1" applyFill="1" applyBorder="1" applyAlignment="1" applyProtection="1">
      <alignment horizontal="justify" vertical="center" wrapText="1"/>
      <protection locked="0"/>
    </xf>
    <xf numFmtId="0" fontId="4" fillId="2" borderId="15" xfId="4" applyNumberFormat="1" applyFont="1" applyFill="1" applyBorder="1" applyAlignment="1" applyProtection="1">
      <alignment horizontal="justify" vertical="center" wrapText="1"/>
      <protection locked="0"/>
    </xf>
    <xf numFmtId="0" fontId="4" fillId="2" borderId="15" xfId="0" applyFont="1" applyFill="1" applyBorder="1" applyAlignment="1" applyProtection="1">
      <alignment horizontal="center" vertical="center"/>
      <protection locked="0"/>
    </xf>
    <xf numFmtId="167" fontId="4" fillId="2" borderId="15" xfId="0" applyNumberFormat="1" applyFont="1" applyFill="1" applyBorder="1" applyAlignment="1" applyProtection="1">
      <alignment horizontal="center" vertical="center"/>
      <protection locked="0"/>
    </xf>
    <xf numFmtId="0" fontId="4" fillId="2" borderId="4" xfId="4" applyNumberFormat="1" applyFont="1" applyFill="1" applyBorder="1" applyAlignment="1" applyProtection="1">
      <alignment horizontal="justify" vertical="center" wrapText="1"/>
      <protection locked="0"/>
    </xf>
    <xf numFmtId="0" fontId="4" fillId="2" borderId="4" xfId="4" applyFont="1" applyFill="1" applyBorder="1" applyAlignment="1" applyProtection="1">
      <alignment horizontal="justify" vertical="center" wrapText="1"/>
      <protection locked="0"/>
    </xf>
    <xf numFmtId="0" fontId="4" fillId="2" borderId="4" xfId="0" applyFont="1" applyFill="1" applyBorder="1" applyAlignment="1" applyProtection="1">
      <alignment horizontal="center" vertical="center"/>
      <protection locked="0"/>
    </xf>
    <xf numFmtId="167" fontId="4" fillId="2" borderId="4" xfId="0" applyNumberFormat="1" applyFont="1" applyFill="1" applyBorder="1" applyAlignment="1" applyProtection="1">
      <alignment horizontal="center" vertical="center"/>
      <protection locked="0"/>
    </xf>
    <xf numFmtId="0" fontId="4" fillId="17" borderId="27" xfId="0" applyFont="1" applyFill="1" applyBorder="1" applyAlignment="1" applyProtection="1">
      <alignment horizontal="justify" vertical="center" wrapText="1"/>
      <protection locked="0"/>
    </xf>
    <xf numFmtId="0" fontId="4" fillId="2" borderId="27" xfId="4" applyNumberFormat="1" applyFont="1" applyFill="1" applyBorder="1" applyAlignment="1" applyProtection="1">
      <alignment horizontal="justify" vertical="center" wrapText="1"/>
      <protection locked="0"/>
    </xf>
    <xf numFmtId="0" fontId="4" fillId="2" borderId="27" xfId="4" applyFont="1" applyFill="1" applyBorder="1" applyAlignment="1" applyProtection="1">
      <alignment horizontal="justify" vertical="center" wrapText="1"/>
      <protection locked="0"/>
    </xf>
    <xf numFmtId="0" fontId="4" fillId="2" borderId="27" xfId="0" applyFont="1" applyFill="1" applyBorder="1" applyAlignment="1" applyProtection="1">
      <alignment horizontal="center" vertical="center"/>
      <protection locked="0"/>
    </xf>
    <xf numFmtId="167" fontId="4" fillId="2" borderId="27" xfId="0" applyNumberFormat="1" applyFont="1" applyFill="1" applyBorder="1" applyAlignment="1" applyProtection="1">
      <alignment horizontal="center" vertical="center"/>
      <protection locked="0"/>
    </xf>
    <xf numFmtId="0" fontId="22" fillId="0" borderId="27" xfId="0" applyFont="1" applyBorder="1" applyAlignment="1">
      <alignment horizontal="justify" vertical="center" wrapText="1"/>
    </xf>
    <xf numFmtId="0" fontId="4" fillId="2" borderId="27" xfId="0" applyFont="1" applyFill="1" applyBorder="1" applyAlignment="1" applyProtection="1">
      <alignment horizontal="center" vertical="center" wrapText="1"/>
      <protection locked="0"/>
    </xf>
    <xf numFmtId="167" fontId="4" fillId="2" borderId="27" xfId="0" applyNumberFormat="1" applyFont="1" applyFill="1" applyBorder="1" applyAlignment="1" applyProtection="1">
      <alignment horizontal="center" vertical="center" wrapText="1"/>
      <protection locked="0"/>
    </xf>
    <xf numFmtId="0" fontId="22" fillId="0" borderId="15" xfId="0" applyFont="1" applyBorder="1" applyAlignment="1">
      <alignment horizontal="justify" vertical="center" wrapText="1"/>
    </xf>
    <xf numFmtId="0" fontId="4" fillId="2" borderId="15" xfId="0" applyFont="1" applyFill="1" applyBorder="1" applyAlignment="1" applyProtection="1">
      <alignment horizontal="center" vertical="center" wrapText="1"/>
      <protection locked="0"/>
    </xf>
    <xf numFmtId="167" fontId="4" fillId="2" borderId="15" xfId="0" applyNumberFormat="1" applyFont="1" applyFill="1" applyBorder="1" applyAlignment="1" applyProtection="1">
      <alignment horizontal="center" vertical="center" wrapText="1"/>
      <protection locked="0"/>
    </xf>
    <xf numFmtId="0" fontId="22" fillId="0" borderId="4" xfId="0" applyFont="1" applyBorder="1" applyAlignment="1">
      <alignment horizontal="justify" vertical="center" wrapText="1"/>
    </xf>
    <xf numFmtId="0" fontId="4" fillId="2" borderId="4" xfId="0" applyFont="1" applyFill="1" applyBorder="1" applyAlignment="1" applyProtection="1">
      <alignment horizontal="center" vertical="center" wrapText="1"/>
      <protection locked="0"/>
    </xf>
    <xf numFmtId="167" fontId="4" fillId="2" borderId="4" xfId="0" applyNumberFormat="1" applyFont="1" applyFill="1" applyBorder="1" applyAlignment="1" applyProtection="1">
      <alignment horizontal="center" vertical="center" wrapText="1"/>
      <protection locked="0"/>
    </xf>
    <xf numFmtId="0" fontId="22" fillId="0" borderId="22" xfId="0" applyFont="1" applyBorder="1" applyAlignment="1">
      <alignment horizontal="justify" vertical="center" wrapText="1"/>
    </xf>
    <xf numFmtId="0" fontId="4" fillId="2" borderId="22" xfId="0" applyFont="1" applyFill="1" applyBorder="1" applyAlignment="1" applyProtection="1">
      <alignment horizontal="center" vertical="center" wrapText="1"/>
      <protection locked="0"/>
    </xf>
    <xf numFmtId="167" fontId="4" fillId="2" borderId="22" xfId="0" applyNumberFormat="1" applyFont="1" applyFill="1" applyBorder="1" applyAlignment="1" applyProtection="1">
      <alignment horizontal="center" vertical="center" wrapText="1"/>
      <protection locked="0"/>
    </xf>
    <xf numFmtId="0" fontId="4" fillId="2" borderId="22" xfId="0" applyFont="1" applyFill="1" applyBorder="1" applyAlignment="1" applyProtection="1">
      <alignment horizontal="justify" vertical="center" wrapText="1"/>
      <protection locked="0"/>
    </xf>
    <xf numFmtId="1" fontId="4" fillId="2" borderId="22" xfId="0" applyNumberFormat="1" applyFont="1" applyFill="1" applyBorder="1" applyAlignment="1" applyProtection="1">
      <alignment horizontal="center" vertical="center" wrapText="1"/>
      <protection locked="0"/>
    </xf>
    <xf numFmtId="0" fontId="24" fillId="10" borderId="22" xfId="0" applyFont="1" applyFill="1" applyBorder="1" applyAlignment="1" applyProtection="1">
      <alignment horizontal="justify" vertical="center" wrapText="1"/>
    </xf>
    <xf numFmtId="0" fontId="4" fillId="2" borderId="4" xfId="0" applyFont="1" applyFill="1" applyBorder="1" applyAlignment="1" applyProtection="1">
      <alignment horizontal="justify" vertical="center" wrapText="1"/>
      <protection locked="0"/>
    </xf>
    <xf numFmtId="9" fontId="4" fillId="2" borderId="4" xfId="1" applyFont="1" applyFill="1" applyBorder="1" applyAlignment="1" applyProtection="1">
      <alignment horizontal="center" vertical="center" wrapText="1"/>
      <protection locked="0"/>
    </xf>
    <xf numFmtId="0" fontId="4" fillId="17" borderId="15" xfId="0" applyFont="1" applyFill="1" applyBorder="1" applyAlignment="1" applyProtection="1">
      <alignment horizontal="justify" vertical="center" wrapText="1"/>
      <protection locked="0"/>
    </xf>
    <xf numFmtId="0" fontId="3" fillId="0" borderId="5" xfId="0" applyFont="1" applyFill="1" applyBorder="1" applyAlignment="1" applyProtection="1">
      <alignment horizontal="centerContinuous" vertical="center" wrapText="1"/>
    </xf>
    <xf numFmtId="0" fontId="4" fillId="17" borderId="27" xfId="0" applyFont="1" applyFill="1" applyBorder="1" applyAlignment="1">
      <alignment horizontal="center" vertical="center"/>
    </xf>
    <xf numFmtId="0" fontId="4" fillId="2" borderId="27" xfId="0" applyFont="1" applyFill="1" applyBorder="1" applyAlignment="1" applyProtection="1">
      <alignment horizontal="justify" vertical="center" wrapText="1"/>
    </xf>
    <xf numFmtId="9" fontId="4" fillId="2" borderId="27" xfId="0" applyNumberFormat="1" applyFont="1" applyFill="1" applyBorder="1" applyAlignment="1" applyProtection="1">
      <alignment horizontal="center" vertical="center" wrapText="1"/>
    </xf>
    <xf numFmtId="164" fontId="4" fillId="2" borderId="27" xfId="0" applyNumberFormat="1" applyFont="1" applyFill="1" applyBorder="1" applyAlignment="1" applyProtection="1">
      <alignment horizontal="center" vertical="center" wrapText="1"/>
    </xf>
    <xf numFmtId="9" fontId="26" fillId="18" borderId="27" xfId="0" applyNumberFormat="1" applyFont="1" applyFill="1" applyBorder="1" applyAlignment="1" applyProtection="1">
      <alignment horizontal="justify" vertical="center" wrapText="1"/>
    </xf>
    <xf numFmtId="0" fontId="4" fillId="0" borderId="57" xfId="0" applyFont="1" applyBorder="1" applyAlignment="1" applyProtection="1">
      <alignment horizontal="center" vertical="center"/>
    </xf>
    <xf numFmtId="0" fontId="3" fillId="0" borderId="28" xfId="0" applyFont="1" applyFill="1" applyBorder="1" applyAlignment="1" applyProtection="1">
      <alignment horizontal="center" vertical="center" wrapText="1"/>
    </xf>
    <xf numFmtId="0" fontId="4" fillId="4" borderId="0" xfId="0" applyFont="1" applyFill="1" applyProtection="1"/>
    <xf numFmtId="0" fontId="4" fillId="17" borderId="27" xfId="0" applyFont="1" applyFill="1" applyBorder="1" applyAlignment="1">
      <alignment horizontal="justify" vertical="center"/>
    </xf>
    <xf numFmtId="0" fontId="4" fillId="2" borderId="27" xfId="0" applyFont="1" applyFill="1" applyBorder="1" applyAlignment="1" applyProtection="1">
      <alignment horizontal="center" vertical="center" wrapText="1"/>
    </xf>
    <xf numFmtId="9" fontId="4" fillId="10" borderId="27" xfId="1" applyFont="1" applyFill="1" applyBorder="1" applyAlignment="1" applyProtection="1">
      <alignment horizontal="center" vertical="center" wrapText="1"/>
    </xf>
    <xf numFmtId="0" fontId="4" fillId="16" borderId="27" xfId="0" applyFont="1" applyFill="1" applyBorder="1" applyAlignment="1">
      <alignment horizontal="center" vertical="center"/>
    </xf>
    <xf numFmtId="0" fontId="4" fillId="2" borderId="27" xfId="0" applyFont="1" applyFill="1" applyBorder="1" applyAlignment="1" applyProtection="1">
      <alignment vertical="center" wrapText="1"/>
    </xf>
    <xf numFmtId="9" fontId="4" fillId="10" borderId="27" xfId="0" applyNumberFormat="1" applyFont="1" applyFill="1" applyBorder="1" applyAlignment="1" applyProtection="1">
      <alignment horizontal="center" vertical="center" wrapText="1"/>
    </xf>
    <xf numFmtId="0" fontId="4" fillId="15" borderId="15" xfId="0" applyFont="1" applyFill="1" applyBorder="1" applyAlignment="1" applyProtection="1">
      <alignment horizontal="justify" vertical="center" wrapText="1"/>
    </xf>
    <xf numFmtId="0" fontId="26" fillId="0" borderId="15" xfId="0" applyFont="1" applyBorder="1" applyAlignment="1">
      <alignment horizontal="center" vertical="center" wrapText="1"/>
    </xf>
    <xf numFmtId="164" fontId="4" fillId="2" borderId="15" xfId="0" applyNumberFormat="1" applyFont="1" applyFill="1" applyBorder="1" applyAlignment="1" applyProtection="1">
      <alignment horizontal="center" vertical="center" wrapText="1"/>
    </xf>
    <xf numFmtId="0" fontId="4" fillId="18" borderId="15" xfId="0" applyFont="1" applyFill="1" applyBorder="1" applyAlignment="1" applyProtection="1">
      <alignment horizontal="left" vertical="center" wrapText="1"/>
    </xf>
    <xf numFmtId="0" fontId="4" fillId="0" borderId="2" xfId="0" applyFont="1" applyBorder="1" applyAlignment="1" applyProtection="1">
      <alignment horizontal="center" vertical="center"/>
    </xf>
    <xf numFmtId="0" fontId="4" fillId="15" borderId="4" xfId="0" applyFont="1" applyFill="1" applyBorder="1" applyAlignment="1" applyProtection="1">
      <alignment horizontal="justify" vertical="center" wrapText="1"/>
    </xf>
    <xf numFmtId="0" fontId="26" fillId="0" borderId="31" xfId="0" applyFont="1" applyBorder="1" applyAlignment="1">
      <alignment horizontal="center" vertical="center" wrapText="1"/>
    </xf>
    <xf numFmtId="9" fontId="26" fillId="0" borderId="31" xfId="1" applyFont="1" applyBorder="1" applyAlignment="1">
      <alignment horizontal="center" vertical="center" wrapText="1"/>
    </xf>
    <xf numFmtId="164" fontId="4" fillId="2" borderId="4" xfId="0" applyNumberFormat="1" applyFont="1" applyFill="1" applyBorder="1" applyAlignment="1" applyProtection="1">
      <alignment horizontal="center" vertical="center" wrapText="1"/>
    </xf>
    <xf numFmtId="0" fontId="4" fillId="18" borderId="4" xfId="0" applyFont="1" applyFill="1" applyBorder="1" applyAlignment="1" applyProtection="1">
      <alignment horizontal="left" vertical="center" wrapText="1"/>
    </xf>
    <xf numFmtId="0" fontId="4" fillId="0" borderId="0" xfId="0" applyFont="1" applyBorder="1" applyAlignment="1" applyProtection="1">
      <alignment horizontal="center" vertical="center"/>
    </xf>
    <xf numFmtId="0" fontId="4" fillId="2" borderId="15" xfId="0" applyFont="1" applyFill="1" applyBorder="1" applyAlignment="1" applyProtection="1">
      <alignment horizontal="justify" vertical="center" wrapText="1"/>
    </xf>
    <xf numFmtId="0" fontId="4" fillId="2" borderId="30" xfId="0" applyFont="1" applyFill="1" applyBorder="1" applyAlignment="1" applyProtection="1">
      <alignment vertical="center" wrapText="1"/>
    </xf>
    <xf numFmtId="0" fontId="4" fillId="2" borderId="15" xfId="0" applyFont="1" applyFill="1" applyBorder="1" applyAlignment="1" applyProtection="1">
      <alignment horizontal="center" vertical="center" wrapText="1"/>
    </xf>
    <xf numFmtId="0" fontId="4" fillId="2" borderId="22" xfId="0" applyFont="1" applyFill="1" applyBorder="1" applyAlignment="1" applyProtection="1">
      <alignment horizontal="justify" vertical="center" wrapText="1"/>
    </xf>
    <xf numFmtId="0" fontId="4" fillId="2" borderId="22" xfId="0" applyFont="1" applyFill="1" applyBorder="1" applyAlignment="1" applyProtection="1">
      <alignment vertical="center" wrapText="1"/>
    </xf>
    <xf numFmtId="0" fontId="4" fillId="2" borderId="22" xfId="0" applyFont="1" applyFill="1" applyBorder="1" applyAlignment="1" applyProtection="1">
      <alignment horizontal="center" vertical="center" wrapText="1"/>
    </xf>
    <xf numFmtId="164" fontId="4" fillId="2" borderId="22" xfId="0" applyNumberFormat="1" applyFont="1" applyFill="1" applyBorder="1" applyAlignment="1" applyProtection="1">
      <alignment horizontal="center" vertical="center" wrapText="1"/>
    </xf>
    <xf numFmtId="0" fontId="4" fillId="18" borderId="22" xfId="0" applyFont="1" applyFill="1" applyBorder="1" applyAlignment="1" applyProtection="1">
      <alignment horizontal="left" vertical="center" wrapText="1"/>
    </xf>
    <xf numFmtId="0" fontId="4" fillId="0" borderId="10" xfId="0" applyFont="1" applyBorder="1" applyAlignment="1" applyProtection="1">
      <alignment horizontal="center" vertical="center"/>
    </xf>
    <xf numFmtId="0" fontId="4" fillId="0" borderId="27" xfId="0" applyFont="1" applyFill="1" applyBorder="1" applyAlignment="1" applyProtection="1">
      <alignment horizontal="justify" vertical="center" wrapText="1"/>
    </xf>
    <xf numFmtId="0" fontId="4" fillId="0" borderId="27" xfId="0" applyFont="1" applyFill="1" applyBorder="1" applyAlignment="1" applyProtection="1">
      <alignment horizontal="center" vertical="center" wrapText="1"/>
      <protection locked="0"/>
    </xf>
    <xf numFmtId="15" fontId="4" fillId="15" borderId="27" xfId="0" applyNumberFormat="1" applyFont="1" applyFill="1" applyBorder="1" applyAlignment="1" applyProtection="1">
      <alignment horizontal="center" vertical="center" wrapText="1"/>
    </xf>
    <xf numFmtId="0" fontId="4" fillId="18" borderId="27" xfId="0" applyFont="1" applyFill="1" applyBorder="1" applyAlignment="1" applyProtection="1">
      <alignment horizontal="left" vertical="center" wrapText="1"/>
    </xf>
    <xf numFmtId="0" fontId="3" fillId="2" borderId="10" xfId="0" applyFont="1" applyFill="1" applyBorder="1" applyAlignment="1" applyProtection="1">
      <alignment horizontal="centerContinuous" vertical="center" wrapText="1"/>
    </xf>
    <xf numFmtId="0" fontId="4" fillId="0" borderId="0" xfId="0" applyFont="1" applyAlignment="1" applyProtection="1">
      <alignment horizontal="centerContinuous"/>
    </xf>
    <xf numFmtId="0" fontId="3" fillId="2" borderId="0" xfId="0" applyFont="1" applyFill="1" applyBorder="1" applyAlignment="1" applyProtection="1">
      <alignment horizontal="centerContinuous" vertical="center" wrapText="1"/>
    </xf>
    <xf numFmtId="0" fontId="3" fillId="2" borderId="46" xfId="0" applyFont="1" applyFill="1" applyBorder="1" applyAlignment="1" applyProtection="1">
      <alignment horizontal="centerContinuous" vertical="center" wrapText="1"/>
    </xf>
    <xf numFmtId="0" fontId="4" fillId="0" borderId="34" xfId="0" applyNumberFormat="1" applyFont="1" applyFill="1" applyBorder="1" applyAlignment="1" applyProtection="1">
      <alignment horizontal="centerContinuous" vertical="center" wrapText="1"/>
      <protection locked="0"/>
    </xf>
    <xf numFmtId="9" fontId="4" fillId="0" borderId="58" xfId="0" applyNumberFormat="1" applyFont="1" applyFill="1" applyBorder="1" applyAlignment="1" applyProtection="1">
      <alignment horizontal="centerContinuous" vertical="center"/>
    </xf>
    <xf numFmtId="9" fontId="4" fillId="0" borderId="57" xfId="0" applyNumberFormat="1" applyFont="1" applyFill="1" applyBorder="1" applyAlignment="1" applyProtection="1">
      <alignment horizontal="centerContinuous" vertical="center"/>
    </xf>
    <xf numFmtId="9" fontId="4" fillId="0" borderId="59" xfId="0" applyNumberFormat="1" applyFont="1" applyFill="1" applyBorder="1" applyAlignment="1" applyProtection="1">
      <alignment horizontal="centerContinuous" vertical="center"/>
    </xf>
    <xf numFmtId="0" fontId="4" fillId="0" borderId="0" xfId="0" applyFont="1" applyAlignment="1" applyProtection="1">
      <alignment horizontal="center" vertical="center"/>
    </xf>
    <xf numFmtId="0" fontId="4" fillId="17" borderId="21" xfId="0" applyFont="1" applyFill="1" applyBorder="1" applyAlignment="1">
      <alignment horizontal="center" vertical="center" wrapText="1"/>
    </xf>
    <xf numFmtId="0" fontId="4" fillId="17" borderId="22" xfId="0" applyFont="1" applyFill="1" applyBorder="1" applyAlignment="1">
      <alignment horizontal="center" vertical="center" wrapText="1"/>
    </xf>
    <xf numFmtId="0" fontId="4" fillId="17" borderId="22" xfId="0" applyFont="1" applyFill="1" applyBorder="1" applyAlignment="1">
      <alignment horizontal="justify" vertical="center" wrapText="1"/>
    </xf>
    <xf numFmtId="0" fontId="4" fillId="15" borderId="22" xfId="0" applyFont="1" applyFill="1" applyBorder="1" applyAlignment="1" applyProtection="1">
      <alignment vertical="center" wrapText="1"/>
    </xf>
    <xf numFmtId="9" fontId="4" fillId="2" borderId="22" xfId="0" applyNumberFormat="1" applyFont="1" applyFill="1" applyBorder="1" applyAlignment="1" applyProtection="1">
      <alignment horizontal="center" vertical="center" wrapText="1"/>
    </xf>
    <xf numFmtId="168" fontId="4" fillId="2" borderId="22" xfId="0" applyNumberFormat="1" applyFont="1" applyFill="1" applyBorder="1" applyAlignment="1" applyProtection="1">
      <alignment horizontal="center" vertical="center" wrapText="1"/>
    </xf>
    <xf numFmtId="0" fontId="4" fillId="18" borderId="22" xfId="0" applyFont="1" applyFill="1" applyBorder="1" applyAlignment="1" applyProtection="1">
      <alignment horizontal="justify" vertical="center" wrapText="1"/>
    </xf>
    <xf numFmtId="9" fontId="4" fillId="10" borderId="22" xfId="1" applyFont="1" applyFill="1" applyBorder="1" applyAlignment="1" applyProtection="1">
      <alignment horizontal="center" vertical="center" wrapText="1"/>
      <protection locked="0"/>
    </xf>
    <xf numFmtId="9" fontId="4" fillId="18" borderId="22" xfId="0" applyNumberFormat="1" applyFont="1" applyFill="1" applyBorder="1" applyAlignment="1" applyProtection="1">
      <alignment horizontal="center" vertical="center"/>
    </xf>
    <xf numFmtId="9" fontId="4" fillId="0" borderId="22" xfId="0" applyNumberFormat="1" applyFont="1" applyFill="1" applyBorder="1" applyAlignment="1" applyProtection="1">
      <alignment horizontal="center" vertical="center"/>
    </xf>
    <xf numFmtId="9" fontId="4" fillId="10" borderId="22" xfId="0" applyNumberFormat="1" applyFont="1" applyFill="1" applyBorder="1" applyAlignment="1" applyProtection="1">
      <alignment horizontal="left" vertical="center" wrapText="1"/>
    </xf>
    <xf numFmtId="0" fontId="4" fillId="0" borderId="26" xfId="0" applyFont="1" applyFill="1" applyBorder="1" applyAlignment="1" applyProtection="1">
      <alignment vertical="center" wrapText="1"/>
    </xf>
    <xf numFmtId="0" fontId="4" fillId="11" borderId="0" xfId="0" applyFont="1" applyFill="1" applyProtection="1"/>
    <xf numFmtId="0" fontId="4" fillId="17" borderId="18" xfId="0" applyFont="1" applyFill="1" applyBorder="1" applyAlignment="1">
      <alignment horizontal="center" vertical="center" wrapText="1"/>
    </xf>
    <xf numFmtId="15" fontId="4" fillId="2" borderId="27" xfId="0" applyNumberFormat="1" applyFont="1" applyFill="1" applyBorder="1" applyAlignment="1" applyProtection="1">
      <alignment horizontal="center" vertical="center" wrapText="1"/>
    </xf>
    <xf numFmtId="1" fontId="4" fillId="20" borderId="27" xfId="0" applyNumberFormat="1" applyFont="1" applyFill="1" applyBorder="1" applyAlignment="1" applyProtection="1">
      <alignment horizontal="center" vertical="center"/>
    </xf>
    <xf numFmtId="0" fontId="4" fillId="18" borderId="27" xfId="0" applyFont="1" applyFill="1" applyBorder="1" applyAlignment="1" applyProtection="1">
      <alignment vertical="center" wrapText="1"/>
      <protection locked="0"/>
    </xf>
    <xf numFmtId="9" fontId="4" fillId="10" borderId="27" xfId="1" applyFont="1" applyFill="1" applyBorder="1" applyAlignment="1" applyProtection="1">
      <alignment horizontal="center" vertical="center" wrapText="1"/>
      <protection locked="0"/>
    </xf>
    <xf numFmtId="9" fontId="4" fillId="18" borderId="27" xfId="0" applyNumberFormat="1" applyFont="1" applyFill="1" applyBorder="1" applyAlignment="1" applyProtection="1">
      <alignment horizontal="center" vertical="center"/>
    </xf>
    <xf numFmtId="9" fontId="4" fillId="0" borderId="27" xfId="0" applyNumberFormat="1" applyFont="1" applyFill="1" applyBorder="1" applyAlignment="1" applyProtection="1">
      <alignment horizontal="center" vertical="center"/>
    </xf>
    <xf numFmtId="0" fontId="4" fillId="0" borderId="28" xfId="0" applyFont="1" applyFill="1" applyBorder="1" applyAlignment="1" applyProtection="1">
      <alignment horizontal="center" vertical="center" wrapText="1"/>
    </xf>
    <xf numFmtId="0" fontId="4" fillId="0" borderId="4" xfId="0" applyFont="1" applyBorder="1" applyAlignment="1">
      <alignment horizontal="center" vertical="center" wrapText="1"/>
    </xf>
    <xf numFmtId="168" fontId="4" fillId="0" borderId="4" xfId="0" applyNumberFormat="1" applyFont="1" applyBorder="1" applyAlignment="1">
      <alignment horizontal="center" vertical="center"/>
    </xf>
    <xf numFmtId="0" fontId="4" fillId="10" borderId="4" xfId="0" applyNumberFormat="1" applyFont="1" applyFill="1" applyBorder="1" applyAlignment="1" applyProtection="1">
      <alignment horizontal="center" vertical="center" wrapText="1"/>
      <protection locked="0"/>
    </xf>
    <xf numFmtId="9" fontId="4" fillId="18" borderId="4" xfId="0" applyNumberFormat="1" applyFont="1" applyFill="1" applyBorder="1" applyAlignment="1" applyProtection="1">
      <alignment horizontal="center" vertical="center"/>
    </xf>
    <xf numFmtId="9" fontId="4" fillId="0" borderId="4" xfId="0" applyNumberFormat="1" applyFont="1" applyFill="1" applyBorder="1" applyAlignment="1" applyProtection="1">
      <alignment horizontal="center" vertical="center"/>
    </xf>
    <xf numFmtId="9" fontId="4" fillId="10" borderId="4" xfId="0" applyNumberFormat="1" applyFont="1" applyFill="1" applyBorder="1" applyAlignment="1" applyProtection="1">
      <alignment horizontal="justify" vertical="center" wrapText="1"/>
    </xf>
    <xf numFmtId="0" fontId="4" fillId="0" borderId="26" xfId="0" applyFont="1" applyBorder="1" applyAlignment="1" applyProtection="1">
      <alignment vertical="center" wrapText="1"/>
    </xf>
    <xf numFmtId="0" fontId="4" fillId="0" borderId="22" xfId="0" applyFont="1" applyBorder="1" applyAlignment="1">
      <alignment horizontal="center" vertical="center" wrapText="1"/>
    </xf>
    <xf numFmtId="168" fontId="4" fillId="0" borderId="22" xfId="0" applyNumberFormat="1" applyFont="1" applyBorder="1" applyAlignment="1">
      <alignment horizontal="center" vertical="center"/>
    </xf>
    <xf numFmtId="0" fontId="4" fillId="10" borderId="22" xfId="0" applyNumberFormat="1" applyFont="1" applyFill="1" applyBorder="1" applyAlignment="1" applyProtection="1">
      <alignment horizontal="center" vertical="center" wrapText="1"/>
      <protection locked="0"/>
    </xf>
    <xf numFmtId="9" fontId="4" fillId="10" borderId="22" xfId="0" applyNumberFormat="1" applyFont="1" applyFill="1" applyBorder="1" applyAlignment="1" applyProtection="1">
      <alignment horizontal="justify" vertical="center" wrapText="1"/>
    </xf>
    <xf numFmtId="0" fontId="4" fillId="17" borderId="27" xfId="0" applyNumberFormat="1" applyFont="1" applyFill="1" applyBorder="1" applyAlignment="1">
      <alignment horizontal="justify" vertical="center" wrapText="1"/>
    </xf>
    <xf numFmtId="168" fontId="4" fillId="2" borderId="27" xfId="0" applyNumberFormat="1" applyFont="1" applyFill="1" applyBorder="1" applyAlignment="1" applyProtection="1">
      <alignment horizontal="center" vertical="center" wrapText="1"/>
    </xf>
    <xf numFmtId="0" fontId="4" fillId="10" borderId="27" xfId="0" applyNumberFormat="1" applyFont="1" applyFill="1" applyBorder="1" applyAlignment="1" applyProtection="1">
      <alignment horizontal="center" vertical="center" wrapText="1"/>
      <protection locked="0"/>
    </xf>
    <xf numFmtId="9" fontId="4" fillId="10" borderId="27" xfId="0" applyNumberFormat="1" applyFont="1" applyFill="1" applyBorder="1" applyAlignment="1" applyProtection="1">
      <alignment horizontal="justify" vertical="center" wrapText="1"/>
    </xf>
    <xf numFmtId="0" fontId="4" fillId="0" borderId="28" xfId="0" applyFont="1" applyBorder="1" applyAlignment="1" applyProtection="1">
      <alignment horizontal="center" vertical="center" wrapText="1"/>
    </xf>
    <xf numFmtId="0" fontId="4" fillId="17" borderId="29" xfId="0" applyFont="1" applyFill="1" applyBorder="1" applyAlignment="1">
      <alignment horizontal="center" vertical="center" wrapText="1"/>
    </xf>
    <xf numFmtId="0" fontId="4" fillId="17" borderId="30" xfId="0" applyFont="1" applyFill="1" applyBorder="1" applyAlignment="1">
      <alignment horizontal="center" vertical="center"/>
    </xf>
    <xf numFmtId="0" fontId="4" fillId="2" borderId="30" xfId="0" applyFont="1" applyFill="1" applyBorder="1" applyAlignment="1" applyProtection="1">
      <alignment horizontal="justify" vertical="center" wrapText="1"/>
      <protection locked="0"/>
    </xf>
    <xf numFmtId="0" fontId="4" fillId="2" borderId="30" xfId="0" applyFont="1" applyFill="1" applyBorder="1" applyAlignment="1" applyProtection="1">
      <alignment horizontal="center" vertical="center" wrapText="1"/>
    </xf>
    <xf numFmtId="15" fontId="4" fillId="2" borderId="30" xfId="0" applyNumberFormat="1" applyFont="1" applyFill="1" applyBorder="1" applyAlignment="1" applyProtection="1">
      <alignment horizontal="center" vertical="center" wrapText="1"/>
      <protection locked="0"/>
    </xf>
    <xf numFmtId="1" fontId="4" fillId="20" borderId="30" xfId="0" applyNumberFormat="1" applyFont="1" applyFill="1" applyBorder="1" applyAlignment="1" applyProtection="1">
      <alignment horizontal="center" vertical="center"/>
    </xf>
    <xf numFmtId="0" fontId="4" fillId="10" borderId="30" xfId="0" applyNumberFormat="1" applyFont="1" applyFill="1" applyBorder="1" applyAlignment="1" applyProtection="1">
      <alignment horizontal="center" vertical="center" wrapText="1"/>
      <protection locked="0"/>
    </xf>
    <xf numFmtId="9" fontId="4" fillId="18" borderId="30" xfId="0" applyNumberFormat="1" applyFont="1" applyFill="1" applyBorder="1" applyAlignment="1" applyProtection="1">
      <alignment horizontal="center" vertical="center"/>
    </xf>
    <xf numFmtId="9" fontId="4" fillId="0" borderId="30" xfId="0" applyNumberFormat="1" applyFont="1" applyFill="1" applyBorder="1" applyAlignment="1" applyProtection="1">
      <alignment horizontal="center" vertical="center"/>
    </xf>
    <xf numFmtId="9" fontId="4" fillId="10" borderId="30" xfId="0" applyNumberFormat="1" applyFont="1" applyFill="1" applyBorder="1" applyAlignment="1" applyProtection="1">
      <alignment horizontal="justify" vertical="center"/>
    </xf>
    <xf numFmtId="0" fontId="4" fillId="0" borderId="26" xfId="0" applyFont="1" applyBorder="1" applyAlignment="1" applyProtection="1">
      <alignment horizontal="center" vertical="center" wrapText="1"/>
    </xf>
    <xf numFmtId="0" fontId="4" fillId="0" borderId="26" xfId="0" applyFont="1" applyBorder="1" applyAlignment="1" applyProtection="1">
      <alignment horizontal="center" vertical="center"/>
    </xf>
    <xf numFmtId="0" fontId="11" fillId="17" borderId="30" xfId="0" applyFont="1" applyFill="1" applyBorder="1" applyAlignment="1">
      <alignment horizontal="justify" vertical="center" wrapText="1"/>
    </xf>
    <xf numFmtId="0" fontId="11" fillId="0" borderId="30" xfId="0" applyFont="1" applyFill="1" applyBorder="1" applyAlignment="1">
      <alignment horizontal="justify" vertical="center" wrapText="1"/>
    </xf>
    <xf numFmtId="0" fontId="15" fillId="10" borderId="30" xfId="0" applyFont="1" applyFill="1" applyBorder="1" applyAlignment="1">
      <alignment horizontal="justify" vertical="center" wrapText="1"/>
    </xf>
    <xf numFmtId="0" fontId="4" fillId="0" borderId="29" xfId="0" applyFont="1" applyBorder="1" applyAlignment="1" applyProtection="1">
      <alignment horizontal="center" vertical="center" wrapText="1"/>
    </xf>
    <xf numFmtId="0" fontId="4" fillId="2" borderId="15" xfId="0" applyFont="1" applyFill="1" applyBorder="1" applyAlignment="1" applyProtection="1">
      <alignment horizontal="justify" vertical="center" wrapText="1"/>
      <protection locked="0"/>
    </xf>
    <xf numFmtId="1" fontId="4" fillId="20" borderId="15" xfId="0" applyNumberFormat="1" applyFont="1" applyFill="1" applyBorder="1" applyAlignment="1" applyProtection="1">
      <alignment horizontal="center" vertical="center"/>
    </xf>
    <xf numFmtId="0" fontId="4" fillId="10" borderId="15" xfId="0" applyNumberFormat="1" applyFont="1" applyFill="1" applyBorder="1" applyAlignment="1" applyProtection="1">
      <alignment horizontal="center" vertical="center" wrapText="1"/>
      <protection locked="0"/>
    </xf>
    <xf numFmtId="9" fontId="4" fillId="18" borderId="15" xfId="0" applyNumberFormat="1" applyFont="1" applyFill="1" applyBorder="1" applyAlignment="1" applyProtection="1">
      <alignment horizontal="center" vertical="center"/>
    </xf>
    <xf numFmtId="9" fontId="4" fillId="0" borderId="15" xfId="0" applyNumberFormat="1" applyFont="1" applyFill="1" applyBorder="1" applyAlignment="1" applyProtection="1">
      <alignment horizontal="center" vertical="center"/>
    </xf>
    <xf numFmtId="0" fontId="13" fillId="10" borderId="15" xfId="0" applyFont="1" applyFill="1" applyBorder="1" applyAlignment="1">
      <alignment horizontal="justify" vertical="center" wrapText="1"/>
    </xf>
    <xf numFmtId="1" fontId="4" fillId="20" borderId="22" xfId="0" applyNumberFormat="1" applyFont="1" applyFill="1" applyBorder="1" applyAlignment="1" applyProtection="1">
      <alignment horizontal="center" vertical="center"/>
    </xf>
    <xf numFmtId="0" fontId="13" fillId="10" borderId="22" xfId="0" applyFont="1" applyFill="1" applyBorder="1" applyAlignment="1">
      <alignment horizontal="justify" vertical="center" wrapText="1"/>
    </xf>
    <xf numFmtId="0" fontId="4" fillId="17" borderId="42" xfId="0" applyFont="1" applyFill="1" applyBorder="1" applyAlignment="1">
      <alignment horizontal="center" vertical="center" wrapText="1"/>
    </xf>
    <xf numFmtId="0" fontId="4" fillId="17" borderId="43" xfId="0" applyFont="1" applyFill="1" applyBorder="1" applyAlignment="1">
      <alignment horizontal="center" vertical="center"/>
    </xf>
    <xf numFmtId="0" fontId="4" fillId="0" borderId="43" xfId="0" applyFont="1" applyFill="1" applyBorder="1" applyAlignment="1">
      <alignment horizontal="center" vertical="center" wrapText="1"/>
    </xf>
    <xf numFmtId="15" fontId="4" fillId="0" borderId="43" xfId="0" applyNumberFormat="1" applyFont="1" applyFill="1" applyBorder="1" applyAlignment="1" applyProtection="1">
      <alignment horizontal="center" vertical="center" wrapText="1"/>
    </xf>
    <xf numFmtId="168" fontId="4" fillId="15" borderId="43" xfId="0" applyNumberFormat="1" applyFont="1" applyFill="1" applyBorder="1" applyAlignment="1">
      <alignment horizontal="center" vertical="center" wrapText="1"/>
    </xf>
    <xf numFmtId="0" fontId="4" fillId="10" borderId="43" xfId="0" applyNumberFormat="1" applyFont="1" applyFill="1" applyBorder="1" applyAlignment="1" applyProtection="1">
      <alignment horizontal="center" vertical="center" wrapText="1"/>
      <protection locked="0"/>
    </xf>
    <xf numFmtId="9" fontId="4" fillId="18" borderId="43" xfId="0" applyNumberFormat="1" applyFont="1" applyFill="1" applyBorder="1" applyAlignment="1" applyProtection="1">
      <alignment horizontal="center" vertical="center"/>
    </xf>
    <xf numFmtId="9" fontId="4" fillId="0" borderId="43" xfId="0" applyNumberFormat="1" applyFont="1" applyFill="1" applyBorder="1" applyAlignment="1" applyProtection="1">
      <alignment horizontal="center" vertical="center"/>
    </xf>
    <xf numFmtId="9" fontId="4" fillId="10" borderId="43" xfId="0" applyNumberFormat="1" applyFont="1" applyFill="1" applyBorder="1" applyAlignment="1" applyProtection="1">
      <alignment horizontal="justify" vertical="center" wrapText="1"/>
    </xf>
    <xf numFmtId="0" fontId="4" fillId="0" borderId="39" xfId="0" applyFont="1" applyBorder="1" applyAlignment="1" applyProtection="1">
      <alignment horizontal="center" vertical="center" wrapText="1"/>
    </xf>
    <xf numFmtId="0" fontId="4" fillId="0" borderId="39" xfId="0" applyFont="1" applyBorder="1" applyAlignment="1" applyProtection="1">
      <alignment horizontal="center" vertical="center"/>
    </xf>
    <xf numFmtId="0" fontId="3" fillId="2" borderId="49" xfId="0" applyFont="1" applyFill="1" applyBorder="1" applyAlignment="1" applyProtection="1">
      <alignment horizontal="centerContinuous" vertical="center" wrapText="1"/>
    </xf>
    <xf numFmtId="9" fontId="4" fillId="0" borderId="49" xfId="0" applyNumberFormat="1" applyFont="1" applyFill="1" applyBorder="1" applyAlignment="1" applyProtection="1">
      <alignment horizontal="centerContinuous" vertical="center"/>
    </xf>
    <xf numFmtId="9" fontId="4" fillId="0" borderId="10" xfId="0" applyNumberFormat="1" applyFont="1" applyFill="1" applyBorder="1" applyAlignment="1" applyProtection="1">
      <alignment horizontal="centerContinuous" vertical="center"/>
    </xf>
    <xf numFmtId="9" fontId="4" fillId="0" borderId="50" xfId="0" applyNumberFormat="1" applyFont="1" applyFill="1" applyBorder="1" applyAlignment="1" applyProtection="1">
      <alignment horizontal="centerContinuous" vertical="center"/>
    </xf>
    <xf numFmtId="0" fontId="4" fillId="0" borderId="0" xfId="0" applyFont="1" applyAlignment="1" applyProtection="1">
      <alignment horizontal="center" vertical="center" wrapText="1"/>
    </xf>
    <xf numFmtId="0" fontId="4" fillId="16" borderId="18" xfId="0" applyFont="1" applyFill="1" applyBorder="1" applyAlignment="1" applyProtection="1">
      <alignment horizontal="center" vertical="center" wrapText="1"/>
    </xf>
    <xf numFmtId="0" fontId="4" fillId="16" borderId="27" xfId="0" applyFont="1" applyFill="1" applyBorder="1" applyAlignment="1" applyProtection="1">
      <alignment horizontal="center" vertical="center" wrapText="1"/>
    </xf>
    <xf numFmtId="0" fontId="4" fillId="16" borderId="27" xfId="0" applyFont="1" applyFill="1" applyBorder="1" applyAlignment="1" applyProtection="1">
      <alignment vertical="center" wrapText="1"/>
    </xf>
    <xf numFmtId="0" fontId="4" fillId="16" borderId="58" xfId="0" applyFont="1" applyFill="1" applyBorder="1" applyAlignment="1" applyProtection="1">
      <alignment vertical="center" wrapText="1"/>
    </xf>
    <xf numFmtId="0" fontId="4" fillId="2" borderId="27" xfId="0" applyFont="1" applyFill="1" applyBorder="1" applyAlignment="1" applyProtection="1">
      <alignment horizontal="justify" vertical="center" wrapText="1"/>
      <protection locked="0"/>
    </xf>
    <xf numFmtId="15" fontId="4" fillId="2" borderId="27" xfId="0" applyNumberFormat="1" applyFont="1" applyFill="1" applyBorder="1" applyAlignment="1" applyProtection="1">
      <alignment horizontal="center" vertical="center" wrapText="1"/>
      <protection locked="0"/>
    </xf>
    <xf numFmtId="0" fontId="4" fillId="18" borderId="58" xfId="0" applyFont="1" applyFill="1" applyBorder="1" applyAlignment="1" applyProtection="1">
      <alignment vertical="center" wrapText="1"/>
    </xf>
    <xf numFmtId="1" fontId="4" fillId="10" borderId="27" xfId="0" applyNumberFormat="1" applyFont="1" applyFill="1" applyBorder="1" applyAlignment="1" applyProtection="1">
      <alignment horizontal="center" vertical="center" wrapText="1"/>
    </xf>
    <xf numFmtId="9" fontId="4" fillId="20" borderId="27" xfId="0" applyNumberFormat="1" applyFont="1" applyFill="1" applyBorder="1" applyAlignment="1" applyProtection="1">
      <alignment horizontal="center" vertical="center"/>
    </xf>
    <xf numFmtId="0" fontId="4" fillId="0" borderId="27" xfId="0" applyFont="1" applyBorder="1" applyAlignment="1" applyProtection="1">
      <alignment vertical="center"/>
    </xf>
    <xf numFmtId="0" fontId="4" fillId="10" borderId="27" xfId="0" applyFont="1" applyFill="1" applyBorder="1" applyAlignment="1" applyProtection="1">
      <alignment vertical="center" wrapText="1"/>
    </xf>
    <xf numFmtId="0" fontId="4" fillId="0" borderId="57" xfId="0" applyFont="1" applyBorder="1" applyAlignment="1" applyProtection="1">
      <alignment vertical="center"/>
    </xf>
    <xf numFmtId="0" fontId="4" fillId="0" borderId="0" xfId="0" applyFont="1" applyAlignment="1" applyProtection="1">
      <alignment vertical="center"/>
    </xf>
    <xf numFmtId="0" fontId="4" fillId="5" borderId="0" xfId="0" applyFont="1" applyFill="1" applyAlignment="1" applyProtection="1">
      <alignment vertical="center"/>
    </xf>
    <xf numFmtId="1" fontId="4" fillId="2" borderId="27" xfId="0" applyNumberFormat="1" applyFont="1" applyFill="1" applyBorder="1" applyAlignment="1" applyProtection="1">
      <alignment horizontal="center" vertical="center" wrapText="1"/>
      <protection locked="0"/>
    </xf>
    <xf numFmtId="0" fontId="4" fillId="10" borderId="27" xfId="0" applyFont="1" applyFill="1" applyBorder="1" applyAlignment="1" applyProtection="1">
      <alignment horizontal="justify" vertical="center"/>
    </xf>
    <xf numFmtId="0" fontId="3" fillId="2" borderId="58" xfId="0" applyFont="1" applyFill="1" applyBorder="1" applyAlignment="1" applyProtection="1">
      <alignment horizontal="centerContinuous" vertical="center" wrapText="1"/>
    </xf>
    <xf numFmtId="0" fontId="3" fillId="2" borderId="57" xfId="0" applyFont="1" applyFill="1" applyBorder="1" applyAlignment="1" applyProtection="1">
      <alignment horizontal="centerContinuous" vertical="center" wrapText="1"/>
    </xf>
    <xf numFmtId="0" fontId="3" fillId="2" borderId="59" xfId="0" applyFont="1" applyFill="1" applyBorder="1" applyAlignment="1" applyProtection="1">
      <alignment horizontal="centerContinuous" vertical="center" wrapText="1"/>
    </xf>
    <xf numFmtId="0" fontId="4" fillId="0" borderId="31" xfId="0" applyNumberFormat="1" applyFont="1" applyFill="1" applyBorder="1" applyAlignment="1" applyProtection="1">
      <alignment horizontal="centerContinuous" vertical="center" wrapText="1"/>
      <protection locked="0"/>
    </xf>
    <xf numFmtId="9" fontId="4" fillId="0" borderId="59" xfId="0" applyNumberFormat="1" applyFont="1" applyFill="1" applyBorder="1" applyAlignment="1" applyProtection="1">
      <alignment vertical="center"/>
    </xf>
    <xf numFmtId="0" fontId="4" fillId="16" borderId="18" xfId="0" applyFont="1" applyFill="1" applyBorder="1" applyAlignment="1" applyProtection="1">
      <alignment horizontal="center" vertical="center"/>
    </xf>
    <xf numFmtId="0" fontId="4" fillId="16" borderId="27" xfId="0" applyFont="1" applyFill="1" applyBorder="1" applyAlignment="1" applyProtection="1">
      <alignment horizontal="justify" vertical="center" wrapText="1"/>
    </xf>
    <xf numFmtId="9" fontId="4" fillId="10" borderId="57" xfId="0" applyNumberFormat="1" applyFont="1" applyFill="1" applyBorder="1" applyAlignment="1" applyProtection="1">
      <alignment horizontal="center" vertical="center" wrapText="1"/>
    </xf>
    <xf numFmtId="0" fontId="4" fillId="10" borderId="27" xfId="0" applyFont="1" applyFill="1" applyBorder="1" applyAlignment="1" applyProtection="1">
      <alignment horizontal="justify" vertical="center"/>
      <protection locked="0"/>
    </xf>
    <xf numFmtId="0" fontId="4" fillId="2" borderId="0" xfId="0" applyFont="1" applyFill="1" applyBorder="1" applyProtection="1"/>
    <xf numFmtId="0" fontId="4" fillId="2" borderId="28" xfId="0" applyFont="1" applyFill="1" applyBorder="1" applyAlignment="1" applyProtection="1">
      <alignment horizontal="center" vertical="center" wrapText="1"/>
    </xf>
    <xf numFmtId="0" fontId="3" fillId="2" borderId="1" xfId="0" applyFont="1" applyFill="1" applyBorder="1" applyAlignment="1" applyProtection="1">
      <alignment horizontal="centerContinuous" vertical="center" wrapText="1"/>
    </xf>
    <xf numFmtId="0" fontId="3" fillId="2" borderId="2" xfId="0" applyFont="1" applyFill="1" applyBorder="1" applyAlignment="1" applyProtection="1">
      <alignment horizontal="centerContinuous" vertical="center" wrapText="1"/>
    </xf>
    <xf numFmtId="0" fontId="3" fillId="2" borderId="3" xfId="0" applyFont="1" applyFill="1" applyBorder="1" applyAlignment="1" applyProtection="1">
      <alignment horizontal="centerContinuous" vertical="center" wrapText="1"/>
    </xf>
    <xf numFmtId="0" fontId="4" fillId="0" borderId="1" xfId="0" applyFont="1" applyFill="1" applyBorder="1" applyAlignment="1" applyProtection="1">
      <alignment horizontal="centerContinuous" vertical="center"/>
      <protection locked="0"/>
    </xf>
    <xf numFmtId="0" fontId="4" fillId="0" borderId="2" xfId="0" applyFont="1" applyFill="1" applyBorder="1" applyAlignment="1" applyProtection="1">
      <alignment horizontal="centerContinuous" vertical="center"/>
      <protection locked="0"/>
    </xf>
    <xf numFmtId="0" fontId="4" fillId="0" borderId="3" xfId="0" applyFont="1" applyFill="1" applyBorder="1" applyAlignment="1" applyProtection="1">
      <alignment horizontal="centerContinuous" vertical="center"/>
      <protection locked="0"/>
    </xf>
    <xf numFmtId="0" fontId="4" fillId="21" borderId="18" xfId="0" applyFont="1" applyFill="1" applyBorder="1" applyAlignment="1">
      <alignment horizontal="center" vertical="center" wrapText="1"/>
    </xf>
    <xf numFmtId="0" fontId="4" fillId="21" borderId="27" xfId="0" applyFont="1" applyFill="1" applyBorder="1" applyAlignment="1">
      <alignment horizontal="center" vertical="center" wrapText="1"/>
    </xf>
    <xf numFmtId="0" fontId="4" fillId="21" borderId="27" xfId="0" applyFont="1" applyFill="1" applyBorder="1" applyAlignment="1">
      <alignment horizontal="justify" vertical="center" wrapText="1"/>
    </xf>
    <xf numFmtId="0" fontId="4" fillId="0" borderId="27" xfId="0" applyFont="1" applyFill="1" applyBorder="1" applyAlignment="1" applyProtection="1">
      <alignment horizontal="justify" vertical="center" wrapText="1"/>
      <protection locked="0"/>
    </xf>
    <xf numFmtId="9" fontId="4" fillId="0" borderId="27" xfId="1" applyFont="1" applyFill="1" applyBorder="1" applyAlignment="1" applyProtection="1">
      <alignment horizontal="center" vertical="center" wrapText="1"/>
      <protection locked="0"/>
    </xf>
    <xf numFmtId="15" fontId="4" fillId="0" borderId="27" xfId="0" applyNumberFormat="1" applyFont="1" applyFill="1" applyBorder="1" applyAlignment="1" applyProtection="1">
      <alignment horizontal="center" vertical="center" wrapText="1"/>
      <protection locked="0"/>
    </xf>
    <xf numFmtId="1" fontId="4" fillId="22" borderId="27" xfId="0" applyNumberFormat="1" applyFont="1" applyFill="1" applyBorder="1" applyAlignment="1">
      <alignment horizontal="center" vertical="center" wrapText="1"/>
    </xf>
    <xf numFmtId="0" fontId="4" fillId="22" borderId="27" xfId="0" applyFont="1" applyFill="1" applyBorder="1" applyAlignment="1" applyProtection="1">
      <alignment horizontal="justify" vertical="center" wrapText="1"/>
    </xf>
    <xf numFmtId="9" fontId="4" fillId="23" borderId="27" xfId="1" applyFont="1" applyFill="1" applyBorder="1" applyAlignment="1">
      <alignment horizontal="center" vertical="center" wrapText="1"/>
    </xf>
    <xf numFmtId="9" fontId="4" fillId="22" borderId="27" xfId="0" applyNumberFormat="1" applyFont="1" applyFill="1" applyBorder="1" applyAlignment="1" applyProtection="1">
      <alignment horizontal="center" vertical="center"/>
    </xf>
    <xf numFmtId="1" fontId="4" fillId="22" borderId="27" xfId="0" applyNumberFormat="1" applyFont="1" applyFill="1" applyBorder="1" applyAlignment="1" applyProtection="1">
      <alignment horizontal="center" vertical="center"/>
    </xf>
    <xf numFmtId="1" fontId="4" fillId="24" borderId="27" xfId="0" applyNumberFormat="1" applyFont="1" applyFill="1" applyBorder="1" applyAlignment="1">
      <alignment horizontal="center" vertical="center" wrapText="1"/>
    </xf>
    <xf numFmtId="0" fontId="4" fillId="23" borderId="27" xfId="0" applyFont="1" applyFill="1" applyBorder="1" applyAlignment="1">
      <alignment horizontal="justify" vertical="center" wrapText="1"/>
    </xf>
    <xf numFmtId="0" fontId="4" fillId="7" borderId="0" xfId="0" applyFont="1" applyFill="1" applyProtection="1"/>
    <xf numFmtId="0" fontId="4" fillId="21" borderId="18" xfId="0" applyFont="1" applyFill="1" applyBorder="1" applyAlignment="1" applyProtection="1">
      <alignment horizontal="center" vertical="center" wrapText="1"/>
    </xf>
    <xf numFmtId="0" fontId="4" fillId="21" borderId="27" xfId="0" applyFont="1" applyFill="1" applyBorder="1" applyAlignment="1" applyProtection="1">
      <alignment horizontal="center" vertical="center" wrapText="1"/>
    </xf>
    <xf numFmtId="0" fontId="24" fillId="21" borderId="27" xfId="0" applyFont="1" applyFill="1" applyBorder="1" applyAlignment="1" applyProtection="1">
      <alignment horizontal="justify" vertical="center" wrapText="1"/>
    </xf>
    <xf numFmtId="0" fontId="4" fillId="21" borderId="27" xfId="0" applyFont="1" applyFill="1" applyBorder="1" applyAlignment="1" applyProtection="1">
      <alignment horizontal="justify" vertical="center" wrapText="1"/>
    </xf>
    <xf numFmtId="0" fontId="4" fillId="0" borderId="27" xfId="0" applyFont="1" applyFill="1" applyBorder="1" applyAlignment="1">
      <alignment horizontal="center" vertical="center" wrapText="1"/>
    </xf>
    <xf numFmtId="15" fontId="4" fillId="0" borderId="27" xfId="0" applyNumberFormat="1" applyFont="1" applyFill="1" applyBorder="1" applyAlignment="1">
      <alignment horizontal="center" vertical="center" wrapText="1"/>
    </xf>
    <xf numFmtId="0" fontId="4" fillId="22" borderId="27" xfId="0" applyFont="1" applyFill="1" applyBorder="1" applyAlignment="1">
      <alignment horizontal="justify" vertical="center" wrapText="1"/>
    </xf>
    <xf numFmtId="169" fontId="4" fillId="23" borderId="27" xfId="0" applyNumberFormat="1" applyFont="1" applyFill="1" applyBorder="1" applyAlignment="1">
      <alignment horizontal="center" vertical="center" wrapText="1"/>
    </xf>
    <xf numFmtId="0" fontId="3" fillId="2" borderId="5" xfId="0" applyFont="1" applyFill="1" applyBorder="1" applyAlignment="1" applyProtection="1">
      <alignment horizontal="centerContinuous" vertical="center" wrapText="1"/>
    </xf>
    <xf numFmtId="0" fontId="3" fillId="2" borderId="34" xfId="0" applyFont="1" applyFill="1" applyBorder="1" applyAlignment="1" applyProtection="1">
      <alignment horizontal="centerContinuous" vertical="center" wrapText="1"/>
    </xf>
    <xf numFmtId="0" fontId="3" fillId="0" borderId="7" xfId="0" applyFont="1" applyFill="1" applyBorder="1" applyAlignment="1" applyProtection="1">
      <alignment horizontal="centerContinuous" vertical="center" wrapText="1"/>
    </xf>
    <xf numFmtId="1" fontId="4" fillId="17" borderId="27" xfId="0" applyNumberFormat="1" applyFont="1" applyFill="1" applyBorder="1" applyAlignment="1">
      <alignment horizontal="center" vertical="center" wrapText="1"/>
    </xf>
    <xf numFmtId="0" fontId="30" fillId="17" borderId="27" xfId="0" applyFont="1" applyFill="1" applyBorder="1" applyAlignment="1">
      <alignment horizontal="justify" vertical="center" wrapText="1"/>
    </xf>
    <xf numFmtId="0" fontId="26" fillId="15" borderId="27" xfId="0" applyFont="1" applyFill="1" applyBorder="1" applyAlignment="1" applyProtection="1">
      <alignment horizontal="justify" vertical="center" wrapText="1"/>
      <protection locked="0"/>
    </xf>
    <xf numFmtId="1" fontId="26" fillId="15" borderId="27" xfId="0" applyNumberFormat="1" applyFont="1" applyFill="1" applyBorder="1" applyAlignment="1" applyProtection="1">
      <alignment horizontal="center" vertical="center" wrapText="1"/>
      <protection locked="0"/>
    </xf>
    <xf numFmtId="167" fontId="26" fillId="15" borderId="27" xfId="0" applyNumberFormat="1" applyFont="1" applyFill="1" applyBorder="1" applyAlignment="1" applyProtection="1">
      <alignment horizontal="center" vertical="center" wrapText="1"/>
      <protection locked="0"/>
    </xf>
    <xf numFmtId="167" fontId="4" fillId="2" borderId="27" xfId="0" applyNumberFormat="1" applyFont="1" applyFill="1" applyBorder="1" applyAlignment="1" applyProtection="1">
      <alignment horizontal="center" vertical="center" wrapText="1"/>
    </xf>
    <xf numFmtId="0" fontId="26" fillId="18" borderId="57" xfId="0" applyFont="1" applyFill="1" applyBorder="1" applyAlignment="1">
      <alignment horizontal="center" vertical="center" wrapText="1"/>
    </xf>
    <xf numFmtId="1" fontId="4" fillId="10" borderId="27" xfId="0" applyNumberFormat="1" applyFont="1" applyFill="1" applyBorder="1" applyAlignment="1" applyProtection="1">
      <alignment horizontal="center" vertical="center" wrapText="1"/>
      <protection locked="0"/>
    </xf>
    <xf numFmtId="0" fontId="4" fillId="24" borderId="27" xfId="0" applyFont="1" applyFill="1" applyBorder="1" applyAlignment="1">
      <alignment horizontal="center" vertical="center" wrapText="1"/>
    </xf>
    <xf numFmtId="0" fontId="4" fillId="10" borderId="27" xfId="0" applyFont="1" applyFill="1" applyBorder="1" applyAlignment="1">
      <alignment horizontal="justify" vertical="center" wrapText="1"/>
    </xf>
    <xf numFmtId="0" fontId="4" fillId="13" borderId="0" xfId="0" applyFont="1" applyFill="1" applyProtection="1"/>
    <xf numFmtId="167" fontId="4" fillId="0" borderId="27" xfId="0" applyNumberFormat="1" applyFont="1" applyFill="1" applyBorder="1" applyAlignment="1" applyProtection="1">
      <alignment horizontal="center" vertical="center" wrapText="1"/>
    </xf>
    <xf numFmtId="0" fontId="31" fillId="18" borderId="27" xfId="0" applyFont="1" applyFill="1" applyBorder="1" applyAlignment="1">
      <alignment horizontal="center" vertical="center" wrapText="1"/>
    </xf>
    <xf numFmtId="9" fontId="4" fillId="18" borderId="27" xfId="1" applyFont="1" applyFill="1" applyBorder="1" applyAlignment="1" applyProtection="1">
      <alignment horizontal="center" vertical="center"/>
    </xf>
    <xf numFmtId="0" fontId="4" fillId="15" borderId="27" xfId="0" applyFont="1" applyFill="1" applyBorder="1" applyAlignment="1" applyProtection="1">
      <alignment horizontal="justify" vertical="center" wrapText="1"/>
    </xf>
    <xf numFmtId="0" fontId="32" fillId="18" borderId="27" xfId="0" applyFont="1" applyFill="1" applyBorder="1" applyAlignment="1">
      <alignment horizontal="center" vertical="center" wrapText="1"/>
    </xf>
    <xf numFmtId="1" fontId="4" fillId="10" borderId="27" xfId="1" applyNumberFormat="1" applyFont="1" applyFill="1" applyBorder="1" applyAlignment="1" applyProtection="1">
      <alignment horizontal="center" vertical="center" wrapText="1"/>
      <protection locked="0"/>
    </xf>
    <xf numFmtId="0" fontId="4" fillId="16" borderId="18" xfId="0" applyFont="1" applyFill="1" applyBorder="1" applyAlignment="1">
      <alignment horizontal="center" vertical="center"/>
    </xf>
    <xf numFmtId="1" fontId="4" fillId="16" borderId="27" xfId="0" applyNumberFormat="1" applyFont="1" applyFill="1" applyBorder="1" applyAlignment="1">
      <alignment horizontal="center" vertical="center" wrapText="1"/>
    </xf>
    <xf numFmtId="1" fontId="4" fillId="17" borderId="27" xfId="0" applyNumberFormat="1" applyFont="1" applyFill="1" applyBorder="1" applyAlignment="1">
      <alignment horizontal="center" vertical="center"/>
    </xf>
    <xf numFmtId="1" fontId="26" fillId="18" borderId="27" xfId="0" applyNumberFormat="1" applyFont="1" applyFill="1" applyBorder="1" applyAlignment="1" applyProtection="1">
      <alignment horizontal="center" vertical="center"/>
    </xf>
    <xf numFmtId="0" fontId="26" fillId="15" borderId="15" xfId="0" applyFont="1" applyFill="1" applyBorder="1" applyAlignment="1" applyProtection="1">
      <alignment horizontal="justify" vertical="center" wrapText="1"/>
      <protection locked="0"/>
    </xf>
    <xf numFmtId="1" fontId="26" fillId="15" borderId="15" xfId="0" applyNumberFormat="1" applyFont="1" applyFill="1" applyBorder="1" applyAlignment="1" applyProtection="1">
      <alignment horizontal="center" vertical="center" wrapText="1"/>
      <protection locked="0"/>
    </xf>
    <xf numFmtId="167" fontId="26" fillId="15" borderId="15" xfId="0" applyNumberFormat="1" applyFont="1" applyFill="1" applyBorder="1" applyAlignment="1" applyProtection="1">
      <alignment horizontal="center" vertical="center" wrapText="1"/>
      <protection locked="0"/>
    </xf>
    <xf numFmtId="167" fontId="4" fillId="2" borderId="15" xfId="0" applyNumberFormat="1" applyFont="1" applyFill="1" applyBorder="1" applyAlignment="1" applyProtection="1">
      <alignment horizontal="center" vertical="center" wrapText="1"/>
    </xf>
    <xf numFmtId="9" fontId="26" fillId="18" borderId="15" xfId="0" applyNumberFormat="1" applyFont="1" applyFill="1" applyBorder="1" applyAlignment="1" applyProtection="1">
      <alignment horizontal="center" vertical="center" wrapText="1"/>
    </xf>
    <xf numFmtId="1" fontId="4" fillId="10" borderId="15" xfId="0" applyNumberFormat="1" applyFont="1" applyFill="1" applyBorder="1" applyAlignment="1" applyProtection="1">
      <alignment horizontal="center" vertical="center" wrapText="1"/>
      <protection locked="0"/>
    </xf>
    <xf numFmtId="9" fontId="4" fillId="18" borderId="15" xfId="1" applyFont="1" applyFill="1" applyBorder="1" applyAlignment="1" applyProtection="1">
      <alignment horizontal="center" vertical="center"/>
    </xf>
    <xf numFmtId="0" fontId="4" fillId="24" borderId="15" xfId="0" applyFont="1" applyFill="1" applyBorder="1" applyAlignment="1">
      <alignment horizontal="center" vertical="center" wrapText="1"/>
    </xf>
    <xf numFmtId="0" fontId="4" fillId="10" borderId="15" xfId="0" applyFont="1" applyFill="1" applyBorder="1" applyAlignment="1" applyProtection="1">
      <alignment horizontal="justify" vertical="top" wrapText="1"/>
    </xf>
    <xf numFmtId="0" fontId="26" fillId="15" borderId="22" xfId="0" applyFont="1" applyFill="1" applyBorder="1" applyAlignment="1" applyProtection="1">
      <alignment horizontal="justify" vertical="center" wrapText="1"/>
      <protection locked="0"/>
    </xf>
    <xf numFmtId="1" fontId="26" fillId="15" borderId="22" xfId="0" applyNumberFormat="1" applyFont="1" applyFill="1" applyBorder="1" applyAlignment="1" applyProtection="1">
      <alignment horizontal="center" vertical="center" wrapText="1"/>
      <protection locked="0"/>
    </xf>
    <xf numFmtId="167" fontId="26" fillId="15" borderId="22" xfId="0" applyNumberFormat="1" applyFont="1" applyFill="1" applyBorder="1" applyAlignment="1" applyProtection="1">
      <alignment horizontal="center" vertical="center" wrapText="1"/>
      <protection locked="0"/>
    </xf>
    <xf numFmtId="167" fontId="4" fillId="2" borderId="22" xfId="0" applyNumberFormat="1" applyFont="1" applyFill="1" applyBorder="1" applyAlignment="1" applyProtection="1">
      <alignment horizontal="center" vertical="center" wrapText="1"/>
    </xf>
    <xf numFmtId="9" fontId="26" fillId="18" borderId="22" xfId="0" applyNumberFormat="1" applyFont="1" applyFill="1" applyBorder="1" applyAlignment="1" applyProtection="1">
      <alignment horizontal="center" vertical="center" wrapText="1"/>
    </xf>
    <xf numFmtId="1" fontId="4" fillId="10" borderId="22" xfId="0" applyNumberFormat="1" applyFont="1" applyFill="1" applyBorder="1" applyAlignment="1" applyProtection="1">
      <alignment horizontal="center" vertical="center" wrapText="1"/>
      <protection locked="0"/>
    </xf>
    <xf numFmtId="9" fontId="4" fillId="18" borderId="22" xfId="1" applyFont="1" applyFill="1" applyBorder="1" applyAlignment="1" applyProtection="1">
      <alignment horizontal="center" vertical="center"/>
    </xf>
    <xf numFmtId="0" fontId="4" fillId="24" borderId="22" xfId="0" applyFont="1" applyFill="1" applyBorder="1" applyAlignment="1">
      <alignment horizontal="center" vertical="center" wrapText="1"/>
    </xf>
    <xf numFmtId="0" fontId="4" fillId="15" borderId="27" xfId="0" applyFont="1" applyFill="1" applyBorder="1" applyAlignment="1" applyProtection="1">
      <alignment horizontal="justify" vertical="center" wrapText="1"/>
      <protection locked="0"/>
    </xf>
    <xf numFmtId="0" fontId="4" fillId="15" borderId="27" xfId="0" applyFont="1" applyFill="1" applyBorder="1" applyAlignment="1" applyProtection="1">
      <alignment horizontal="center" vertical="center" wrapText="1"/>
    </xf>
    <xf numFmtId="0" fontId="4" fillId="10" borderId="4" xfId="0" applyFont="1" applyFill="1" applyBorder="1" applyAlignment="1">
      <alignment horizontal="justify" vertical="center" wrapText="1"/>
    </xf>
    <xf numFmtId="9" fontId="26" fillId="18" borderId="27" xfId="0" applyNumberFormat="1" applyFont="1" applyFill="1" applyBorder="1" applyAlignment="1" applyProtection="1">
      <alignment horizontal="center" vertical="center" wrapText="1"/>
    </xf>
    <xf numFmtId="0" fontId="4" fillId="15" borderId="15" xfId="0" applyFont="1" applyFill="1" applyBorder="1" applyAlignment="1" applyProtection="1">
      <alignment horizontal="center" vertical="center" wrapText="1"/>
    </xf>
    <xf numFmtId="1" fontId="26" fillId="18" borderId="15" xfId="0" applyNumberFormat="1" applyFont="1" applyFill="1" applyBorder="1" applyAlignment="1" applyProtection="1">
      <alignment horizontal="center" vertical="center"/>
    </xf>
    <xf numFmtId="0" fontId="4" fillId="10" borderId="15" xfId="0" applyFont="1" applyFill="1" applyBorder="1" applyAlignment="1">
      <alignment horizontal="justify" vertical="center" wrapText="1"/>
    </xf>
    <xf numFmtId="1" fontId="26" fillId="18" borderId="22" xfId="0" applyNumberFormat="1" applyFont="1" applyFill="1" applyBorder="1" applyAlignment="1" applyProtection="1">
      <alignment horizontal="center" vertical="center"/>
    </xf>
    <xf numFmtId="0" fontId="4" fillId="10" borderId="22" xfId="0" applyFont="1" applyFill="1" applyBorder="1" applyAlignment="1">
      <alignment horizontal="justify" vertical="center" wrapText="1"/>
    </xf>
    <xf numFmtId="0" fontId="26" fillId="0" borderId="27" xfId="0" applyFont="1" applyBorder="1" applyAlignment="1">
      <alignment horizontal="justify" vertical="center" wrapText="1"/>
    </xf>
    <xf numFmtId="1" fontId="12" fillId="10" borderId="27" xfId="0" applyNumberFormat="1" applyFont="1" applyFill="1" applyBorder="1" applyAlignment="1" applyProtection="1">
      <alignment horizontal="center" vertical="center" wrapText="1"/>
      <protection locked="0"/>
    </xf>
    <xf numFmtId="0" fontId="4" fillId="15" borderId="44" xfId="0" applyFont="1" applyFill="1" applyBorder="1" applyAlignment="1" applyProtection="1">
      <alignment horizontal="justify" vertical="center" wrapText="1"/>
    </xf>
    <xf numFmtId="0" fontId="4" fillId="15" borderId="44" xfId="0" applyFont="1" applyFill="1" applyBorder="1" applyAlignment="1" applyProtection="1">
      <alignment horizontal="center" vertical="center" wrapText="1"/>
    </xf>
    <xf numFmtId="167" fontId="26" fillId="15" borderId="44" xfId="0" applyNumberFormat="1" applyFont="1" applyFill="1" applyBorder="1" applyAlignment="1" applyProtection="1">
      <alignment horizontal="center" vertical="center" wrapText="1"/>
      <protection locked="0"/>
    </xf>
    <xf numFmtId="167" fontId="4" fillId="2" borderId="44" xfId="0" applyNumberFormat="1" applyFont="1" applyFill="1" applyBorder="1" applyAlignment="1" applyProtection="1">
      <alignment horizontal="center" vertical="center" wrapText="1"/>
    </xf>
    <xf numFmtId="1" fontId="4" fillId="20" borderId="44" xfId="0" applyNumberFormat="1" applyFont="1" applyFill="1" applyBorder="1" applyAlignment="1" applyProtection="1">
      <alignment horizontal="center" vertical="center"/>
    </xf>
    <xf numFmtId="9" fontId="26" fillId="18" borderId="44" xfId="0" applyNumberFormat="1" applyFont="1" applyFill="1" applyBorder="1" applyAlignment="1" applyProtection="1">
      <alignment horizontal="center" vertical="center" wrapText="1"/>
    </xf>
    <xf numFmtId="1" fontId="12" fillId="10" borderId="44" xfId="0" applyNumberFormat="1" applyFont="1" applyFill="1" applyBorder="1" applyAlignment="1" applyProtection="1">
      <alignment horizontal="center" vertical="center" wrapText="1"/>
      <protection locked="0"/>
    </xf>
    <xf numFmtId="9" fontId="4" fillId="18" borderId="44" xfId="1" applyFont="1" applyFill="1" applyBorder="1" applyAlignment="1" applyProtection="1">
      <alignment horizontal="center" vertical="center"/>
    </xf>
    <xf numFmtId="0" fontId="4" fillId="24" borderId="44" xfId="0" applyFont="1" applyFill="1" applyBorder="1" applyAlignment="1">
      <alignment horizontal="center" vertical="center" wrapText="1"/>
    </xf>
    <xf numFmtId="0" fontId="4" fillId="10" borderId="44" xfId="0" applyFont="1" applyFill="1" applyBorder="1" applyAlignment="1">
      <alignment horizontal="justify" vertical="top" wrapText="1"/>
    </xf>
    <xf numFmtId="0" fontId="4" fillId="15" borderId="22" xfId="0" applyFont="1" applyFill="1" applyBorder="1" applyAlignment="1" applyProtection="1">
      <alignment horizontal="justify" vertical="center" wrapText="1"/>
    </xf>
    <xf numFmtId="0" fontId="4" fillId="15" borderId="22" xfId="0" applyFont="1" applyFill="1" applyBorder="1" applyAlignment="1" applyProtection="1">
      <alignment horizontal="center" vertical="center" wrapText="1"/>
    </xf>
    <xf numFmtId="1" fontId="12" fillId="10" borderId="22" xfId="0" applyNumberFormat="1" applyFont="1" applyFill="1" applyBorder="1" applyAlignment="1" applyProtection="1">
      <alignment horizontal="center" vertical="center" wrapText="1"/>
      <protection locked="0"/>
    </xf>
    <xf numFmtId="0" fontId="4" fillId="10" borderId="4" xfId="0" applyFont="1" applyFill="1" applyBorder="1" applyAlignment="1">
      <alignment horizontal="justify" vertical="top" wrapText="1"/>
    </xf>
    <xf numFmtId="0" fontId="3" fillId="0" borderId="2" xfId="0" applyFont="1" applyFill="1" applyBorder="1" applyAlignment="1" applyProtection="1">
      <alignment horizontal="centerContinuous" vertical="center"/>
    </xf>
    <xf numFmtId="0" fontId="33" fillId="0" borderId="2" xfId="0" applyFont="1" applyFill="1" applyBorder="1" applyAlignment="1" applyProtection="1">
      <alignment horizontal="centerContinuous" vertical="center"/>
    </xf>
    <xf numFmtId="0" fontId="34" fillId="0" borderId="0" xfId="0" applyFont="1" applyAlignment="1" applyProtection="1">
      <alignment horizontal="centerContinuous" vertical="center"/>
    </xf>
    <xf numFmtId="0" fontId="33" fillId="0" borderId="3" xfId="0" applyFont="1" applyFill="1" applyBorder="1" applyAlignment="1" applyProtection="1">
      <alignment horizontal="centerContinuous" vertical="center"/>
    </xf>
    <xf numFmtId="0" fontId="34" fillId="0" borderId="0" xfId="0" applyFont="1" applyAlignment="1" applyProtection="1">
      <alignment vertical="center"/>
    </xf>
    <xf numFmtId="0" fontId="34" fillId="0" borderId="0" xfId="0" applyFont="1" applyAlignment="1" applyProtection="1">
      <alignment horizontal="center" vertical="center"/>
    </xf>
    <xf numFmtId="0" fontId="34" fillId="0" borderId="28" xfId="0" applyFont="1" applyBorder="1" applyAlignment="1" applyProtection="1">
      <alignment horizontal="center" vertical="center" wrapText="1"/>
    </xf>
    <xf numFmtId="0" fontId="35" fillId="17" borderId="18" xfId="0" applyFont="1" applyFill="1" applyBorder="1" applyAlignment="1">
      <alignment horizontal="center" vertical="center" wrapText="1"/>
    </xf>
    <xf numFmtId="0" fontId="36" fillId="17" borderId="27" xfId="0" applyFont="1" applyFill="1" applyBorder="1" applyAlignment="1">
      <alignment horizontal="center" vertical="center" wrapText="1"/>
    </xf>
    <xf numFmtId="0" fontId="36" fillId="17" borderId="27" xfId="0" applyFont="1" applyFill="1" applyBorder="1" applyAlignment="1">
      <alignment horizontal="justify" vertical="center" wrapText="1"/>
    </xf>
    <xf numFmtId="0" fontId="35" fillId="17" borderId="27" xfId="0" applyFont="1" applyFill="1" applyBorder="1" applyAlignment="1">
      <alignment horizontal="justify" vertical="center" wrapText="1"/>
    </xf>
    <xf numFmtId="0" fontId="37" fillId="0" borderId="27" xfId="0" applyFont="1" applyFill="1" applyBorder="1" applyAlignment="1">
      <alignment horizontal="justify" vertical="center" wrapText="1"/>
    </xf>
    <xf numFmtId="0" fontId="35" fillId="0" borderId="27" xfId="0" applyFont="1" applyFill="1" applyBorder="1" applyAlignment="1">
      <alignment horizontal="justify" vertical="center" wrapText="1"/>
    </xf>
    <xf numFmtId="0" fontId="37" fillId="0" borderId="27" xfId="2" applyFont="1" applyFill="1" applyBorder="1" applyAlignment="1" applyProtection="1">
      <alignment horizontal="justify" vertical="center" wrapText="1"/>
      <protection locked="0"/>
    </xf>
    <xf numFmtId="0" fontId="37" fillId="0" borderId="27" xfId="2" applyFont="1" applyFill="1" applyBorder="1" applyAlignment="1" applyProtection="1">
      <alignment horizontal="center" vertical="center" wrapText="1"/>
      <protection locked="0"/>
    </xf>
    <xf numFmtId="168" fontId="37" fillId="0" borderId="27" xfId="2" applyNumberFormat="1" applyFont="1" applyFill="1" applyBorder="1" applyAlignment="1" applyProtection="1">
      <alignment horizontal="center" vertical="center" wrapText="1"/>
      <protection locked="0"/>
    </xf>
    <xf numFmtId="0" fontId="4" fillId="10" borderId="27" xfId="0" applyFont="1" applyFill="1" applyBorder="1" applyAlignment="1" applyProtection="1">
      <alignment horizontal="center" vertical="center" wrapText="1"/>
      <protection locked="0"/>
    </xf>
    <xf numFmtId="0" fontId="38" fillId="10" borderId="27" xfId="0" applyFont="1" applyFill="1" applyBorder="1" applyAlignment="1">
      <alignment horizontal="justify" vertical="center" wrapText="1"/>
    </xf>
    <xf numFmtId="0" fontId="0" fillId="0" borderId="0" xfId="0" applyFill="1"/>
    <xf numFmtId="0" fontId="0" fillId="8" borderId="0" xfId="0" applyFill="1"/>
    <xf numFmtId="0" fontId="35" fillId="17" borderId="33" xfId="0" applyFont="1" applyFill="1" applyBorder="1" applyAlignment="1">
      <alignment horizontal="center" vertical="center" wrapText="1"/>
    </xf>
    <xf numFmtId="0" fontId="36" fillId="17" borderId="34" xfId="0" applyFont="1" applyFill="1" applyBorder="1" applyAlignment="1">
      <alignment horizontal="center" vertical="center" wrapText="1"/>
    </xf>
    <xf numFmtId="0" fontId="36" fillId="17" borderId="34" xfId="0" applyFont="1" applyFill="1" applyBorder="1" applyAlignment="1">
      <alignment horizontal="justify" vertical="center" wrapText="1"/>
    </xf>
    <xf numFmtId="0" fontId="35" fillId="17" borderId="34" xfId="0" applyFont="1" applyFill="1" applyBorder="1" applyAlignment="1">
      <alignment horizontal="justify" vertical="center" wrapText="1"/>
    </xf>
    <xf numFmtId="0" fontId="37" fillId="15" borderId="34" xfId="0" applyFont="1" applyFill="1" applyBorder="1" applyAlignment="1">
      <alignment horizontal="justify" vertical="center" wrapText="1"/>
    </xf>
    <xf numFmtId="0" fontId="35" fillId="0" borderId="34" xfId="0" applyFont="1" applyFill="1" applyBorder="1" applyAlignment="1">
      <alignment horizontal="justify" vertical="center" wrapText="1"/>
    </xf>
    <xf numFmtId="0" fontId="37" fillId="0" borderId="34" xfId="0" applyFont="1" applyFill="1" applyBorder="1" applyAlignment="1">
      <alignment horizontal="justify" vertical="center" wrapText="1"/>
    </xf>
    <xf numFmtId="0" fontId="37" fillId="0" borderId="34" xfId="2" applyFont="1" applyFill="1" applyBorder="1" applyAlignment="1" applyProtection="1">
      <alignment horizontal="justify" vertical="center" wrapText="1"/>
      <protection locked="0"/>
    </xf>
    <xf numFmtId="0" fontId="37" fillId="0" borderId="34" xfId="2" applyFont="1" applyFill="1" applyBorder="1" applyAlignment="1" applyProtection="1">
      <alignment horizontal="center" vertical="center" wrapText="1"/>
      <protection locked="0"/>
    </xf>
    <xf numFmtId="168" fontId="37" fillId="0" borderId="34" xfId="2" applyNumberFormat="1" applyFont="1" applyFill="1" applyBorder="1" applyAlignment="1" applyProtection="1">
      <alignment horizontal="center" vertical="center" wrapText="1"/>
      <protection locked="0"/>
    </xf>
    <xf numFmtId="1" fontId="4" fillId="22" borderId="34" xfId="0" applyNumberFormat="1" applyFont="1" applyFill="1" applyBorder="1" applyAlignment="1">
      <alignment horizontal="center" vertical="center" wrapText="1"/>
    </xf>
    <xf numFmtId="0" fontId="4" fillId="10" borderId="34" xfId="0" applyFont="1" applyFill="1" applyBorder="1" applyAlignment="1" applyProtection="1">
      <alignment horizontal="center" vertical="center" wrapText="1"/>
      <protection locked="0"/>
    </xf>
    <xf numFmtId="9" fontId="4" fillId="22" borderId="34" xfId="0" applyNumberFormat="1" applyFont="1" applyFill="1" applyBorder="1" applyAlignment="1" applyProtection="1">
      <alignment horizontal="center" vertical="center"/>
    </xf>
    <xf numFmtId="1" fontId="4" fillId="22" borderId="34" xfId="0" applyNumberFormat="1" applyFont="1" applyFill="1" applyBorder="1" applyAlignment="1" applyProtection="1">
      <alignment horizontal="center" vertical="center"/>
    </xf>
    <xf numFmtId="9" fontId="4" fillId="0" borderId="34" xfId="0" applyNumberFormat="1" applyFont="1" applyFill="1" applyBorder="1" applyAlignment="1" applyProtection="1">
      <alignment horizontal="center" vertical="center"/>
    </xf>
    <xf numFmtId="0" fontId="38" fillId="10" borderId="34" xfId="0" applyFont="1" applyFill="1" applyBorder="1" applyAlignment="1">
      <alignment horizontal="justify" vertical="center" wrapText="1"/>
    </xf>
    <xf numFmtId="0" fontId="35" fillId="17" borderId="29" xfId="0" applyFont="1" applyFill="1" applyBorder="1" applyAlignment="1">
      <alignment horizontal="center" vertical="center" wrapText="1"/>
    </xf>
    <xf numFmtId="0" fontId="36" fillId="17" borderId="30" xfId="0" applyFont="1" applyFill="1" applyBorder="1" applyAlignment="1">
      <alignment horizontal="center" vertical="center" wrapText="1"/>
    </xf>
    <xf numFmtId="0" fontId="36" fillId="17" borderId="30" xfId="0" applyFont="1" applyFill="1" applyBorder="1" applyAlignment="1">
      <alignment horizontal="justify" vertical="center" wrapText="1"/>
    </xf>
    <xf numFmtId="0" fontId="35" fillId="17" borderId="30" xfId="0" applyFont="1" applyFill="1" applyBorder="1" applyAlignment="1">
      <alignment horizontal="justify" vertical="center" wrapText="1"/>
    </xf>
    <xf numFmtId="0" fontId="37" fillId="15" borderId="30" xfId="0" applyFont="1" applyFill="1" applyBorder="1" applyAlignment="1">
      <alignment horizontal="justify" vertical="center" wrapText="1"/>
    </xf>
    <xf numFmtId="0" fontId="35" fillId="0" borderId="30" xfId="0" applyFont="1" applyFill="1" applyBorder="1" applyAlignment="1">
      <alignment horizontal="justify" vertical="center" wrapText="1"/>
    </xf>
    <xf numFmtId="0" fontId="37" fillId="0" borderId="30" xfId="0" applyFont="1" applyFill="1" applyBorder="1" applyAlignment="1">
      <alignment horizontal="justify" vertical="center" wrapText="1"/>
    </xf>
    <xf numFmtId="0" fontId="37" fillId="0" borderId="30" xfId="2" applyFont="1" applyFill="1" applyBorder="1" applyAlignment="1" applyProtection="1">
      <alignment horizontal="justify" vertical="center" wrapText="1"/>
      <protection locked="0"/>
    </xf>
    <xf numFmtId="0" fontId="37" fillId="0" borderId="30" xfId="2" applyFont="1" applyFill="1" applyBorder="1" applyAlignment="1" applyProtection="1">
      <alignment horizontal="center" vertical="center" wrapText="1"/>
      <protection locked="0"/>
    </xf>
    <xf numFmtId="168" fontId="37" fillId="0" borderId="30" xfId="2" applyNumberFormat="1" applyFont="1" applyFill="1" applyBorder="1" applyAlignment="1" applyProtection="1">
      <alignment horizontal="center" vertical="center" wrapText="1"/>
      <protection locked="0"/>
    </xf>
    <xf numFmtId="1" fontId="4" fillId="22" borderId="30" xfId="0" applyNumberFormat="1" applyFont="1" applyFill="1" applyBorder="1" applyAlignment="1">
      <alignment horizontal="center" vertical="center" wrapText="1"/>
    </xf>
    <xf numFmtId="0" fontId="4" fillId="10" borderId="30" xfId="0" applyFont="1" applyFill="1" applyBorder="1" applyAlignment="1" applyProtection="1">
      <alignment horizontal="center" vertical="center" wrapText="1"/>
      <protection locked="0"/>
    </xf>
    <xf numFmtId="9" fontId="4" fillId="22" borderId="30" xfId="0" applyNumberFormat="1" applyFont="1" applyFill="1" applyBorder="1" applyAlignment="1" applyProtection="1">
      <alignment horizontal="center" vertical="center"/>
    </xf>
    <xf numFmtId="1" fontId="4" fillId="22" borderId="30" xfId="0" applyNumberFormat="1" applyFont="1" applyFill="1" applyBorder="1" applyAlignment="1" applyProtection="1">
      <alignment horizontal="center" vertical="center"/>
    </xf>
    <xf numFmtId="0" fontId="38" fillId="10" borderId="30" xfId="0" applyFont="1" applyFill="1" applyBorder="1" applyAlignment="1">
      <alignment horizontal="justify" vertical="center" wrapText="1"/>
    </xf>
    <xf numFmtId="0" fontId="37" fillId="15" borderId="15" xfId="0" applyFont="1" applyFill="1" applyBorder="1" applyAlignment="1">
      <alignment horizontal="justify" vertical="center" wrapText="1"/>
    </xf>
    <xf numFmtId="0" fontId="35" fillId="0" borderId="15" xfId="0" applyFont="1" applyFill="1" applyBorder="1" applyAlignment="1">
      <alignment horizontal="justify" vertical="center" wrapText="1"/>
    </xf>
    <xf numFmtId="0" fontId="37" fillId="0" borderId="15" xfId="0" applyFont="1" applyFill="1" applyBorder="1" applyAlignment="1">
      <alignment horizontal="justify" vertical="center" wrapText="1"/>
    </xf>
    <xf numFmtId="0" fontId="37" fillId="0" borderId="15" xfId="2" applyFont="1" applyFill="1" applyBorder="1" applyAlignment="1" applyProtection="1">
      <alignment horizontal="justify" vertical="center" wrapText="1"/>
      <protection locked="0"/>
    </xf>
    <xf numFmtId="0" fontId="37" fillId="0" borderId="15" xfId="2" applyFont="1" applyFill="1" applyBorder="1" applyAlignment="1" applyProtection="1">
      <alignment horizontal="center" vertical="center" wrapText="1"/>
      <protection locked="0"/>
    </xf>
    <xf numFmtId="168" fontId="37" fillId="0" borderId="15" xfId="2" applyNumberFormat="1" applyFont="1" applyFill="1" applyBorder="1" applyAlignment="1" applyProtection="1">
      <alignment horizontal="center" vertical="center" wrapText="1"/>
      <protection locked="0"/>
    </xf>
    <xf numFmtId="1" fontId="4" fillId="22" borderId="15" xfId="0" applyNumberFormat="1" applyFont="1" applyFill="1" applyBorder="1" applyAlignment="1">
      <alignment horizontal="center" vertical="center" wrapText="1"/>
    </xf>
    <xf numFmtId="0" fontId="4" fillId="10" borderId="15" xfId="0" applyFont="1" applyFill="1" applyBorder="1" applyAlignment="1" applyProtection="1">
      <alignment horizontal="center" vertical="center" wrapText="1"/>
      <protection locked="0"/>
    </xf>
    <xf numFmtId="9" fontId="4" fillId="22" borderId="15" xfId="0" applyNumberFormat="1" applyFont="1" applyFill="1" applyBorder="1" applyAlignment="1" applyProtection="1">
      <alignment horizontal="center" vertical="center"/>
    </xf>
    <xf numFmtId="1" fontId="4" fillId="22" borderId="15" xfId="0" applyNumberFormat="1" applyFont="1" applyFill="1" applyBorder="1" applyAlignment="1" applyProtection="1">
      <alignment horizontal="center" vertical="center"/>
    </xf>
    <xf numFmtId="0" fontId="38" fillId="10" borderId="15" xfId="0" applyFont="1" applyFill="1" applyBorder="1" applyAlignment="1">
      <alignment horizontal="justify" vertical="center" wrapText="1"/>
    </xf>
    <xf numFmtId="0" fontId="37" fillId="15" borderId="31" xfId="0" applyFont="1" applyFill="1" applyBorder="1" applyAlignment="1">
      <alignment horizontal="justify" vertical="center" wrapText="1"/>
    </xf>
    <xf numFmtId="0" fontId="35" fillId="0" borderId="31" xfId="0" applyFont="1" applyFill="1" applyBorder="1" applyAlignment="1">
      <alignment horizontal="justify" vertical="center" wrapText="1"/>
    </xf>
    <xf numFmtId="0" fontId="37" fillId="0" borderId="31" xfId="0" applyFont="1" applyFill="1" applyBorder="1" applyAlignment="1">
      <alignment horizontal="justify" vertical="center" wrapText="1"/>
    </xf>
    <xf numFmtId="0" fontId="37" fillId="0" borderId="31" xfId="2" applyFont="1" applyFill="1" applyBorder="1" applyAlignment="1" applyProtection="1">
      <alignment horizontal="justify" vertical="center" wrapText="1"/>
      <protection locked="0"/>
    </xf>
    <xf numFmtId="0" fontId="37" fillId="0" borderId="31" xfId="2" applyFont="1" applyFill="1" applyBorder="1" applyAlignment="1" applyProtection="1">
      <alignment horizontal="center" vertical="center" wrapText="1"/>
      <protection locked="0"/>
    </xf>
    <xf numFmtId="168" fontId="37" fillId="0" borderId="31" xfId="2" applyNumberFormat="1" applyFont="1" applyFill="1" applyBorder="1" applyAlignment="1" applyProtection="1">
      <alignment horizontal="center" vertical="center" wrapText="1"/>
      <protection locked="0"/>
    </xf>
    <xf numFmtId="1" fontId="4" fillId="22" borderId="31" xfId="0" applyNumberFormat="1" applyFont="1" applyFill="1" applyBorder="1" applyAlignment="1">
      <alignment horizontal="center" vertical="center" wrapText="1"/>
    </xf>
    <xf numFmtId="0" fontId="4" fillId="10" borderId="31" xfId="0" applyFont="1" applyFill="1" applyBorder="1" applyAlignment="1" applyProtection="1">
      <alignment horizontal="center" vertical="center" wrapText="1"/>
      <protection locked="0"/>
    </xf>
    <xf numFmtId="9" fontId="4" fillId="22" borderId="31" xfId="0" applyNumberFormat="1" applyFont="1" applyFill="1" applyBorder="1" applyAlignment="1" applyProtection="1">
      <alignment horizontal="center" vertical="center"/>
    </xf>
    <xf numFmtId="1" fontId="4" fillId="22" borderId="31" xfId="0" applyNumberFormat="1" applyFont="1" applyFill="1" applyBorder="1" applyAlignment="1" applyProtection="1">
      <alignment horizontal="center" vertical="center"/>
    </xf>
    <xf numFmtId="9" fontId="4" fillId="0" borderId="31" xfId="0" applyNumberFormat="1" applyFont="1" applyFill="1" applyBorder="1" applyAlignment="1" applyProtection="1">
      <alignment horizontal="center" vertical="center"/>
    </xf>
    <xf numFmtId="0" fontId="38" fillId="10" borderId="31" xfId="0" applyFont="1" applyFill="1" applyBorder="1" applyAlignment="1">
      <alignment horizontal="justify" vertical="center" wrapText="1"/>
    </xf>
    <xf numFmtId="0" fontId="35" fillId="15" borderId="15" xfId="0" applyFont="1" applyFill="1" applyBorder="1" applyAlignment="1">
      <alignment horizontal="justify" vertical="center" wrapText="1"/>
    </xf>
    <xf numFmtId="0" fontId="37" fillId="15" borderId="22" xfId="0" applyFont="1" applyFill="1" applyBorder="1" applyAlignment="1">
      <alignment horizontal="justify" vertical="center" wrapText="1"/>
    </xf>
    <xf numFmtId="0" fontId="35" fillId="15" borderId="22" xfId="0" applyFont="1" applyFill="1" applyBorder="1" applyAlignment="1">
      <alignment horizontal="justify" vertical="center" wrapText="1"/>
    </xf>
    <xf numFmtId="0" fontId="37" fillId="0" borderId="22" xfId="0" applyFont="1" applyFill="1" applyBorder="1" applyAlignment="1">
      <alignment horizontal="justify" vertical="center" wrapText="1"/>
    </xf>
    <xf numFmtId="0" fontId="37" fillId="0" borderId="22" xfId="2" applyFont="1" applyFill="1" applyBorder="1" applyAlignment="1" applyProtection="1">
      <alignment horizontal="justify" vertical="center" wrapText="1"/>
      <protection locked="0"/>
    </xf>
    <xf numFmtId="0" fontId="37" fillId="0" borderId="22" xfId="2" applyFont="1" applyFill="1" applyBorder="1" applyAlignment="1" applyProtection="1">
      <alignment horizontal="center" vertical="center" wrapText="1"/>
      <protection locked="0"/>
    </xf>
    <xf numFmtId="168" fontId="37" fillId="0" borderId="22" xfId="2" applyNumberFormat="1" applyFont="1" applyFill="1" applyBorder="1" applyAlignment="1" applyProtection="1">
      <alignment horizontal="center" vertical="center" wrapText="1"/>
      <protection locked="0"/>
    </xf>
    <xf numFmtId="1" fontId="4" fillId="22" borderId="22" xfId="0" applyNumberFormat="1" applyFont="1" applyFill="1" applyBorder="1" applyAlignment="1">
      <alignment horizontal="center" vertical="center" wrapText="1"/>
    </xf>
    <xf numFmtId="0" fontId="4" fillId="10" borderId="22" xfId="0" applyFont="1" applyFill="1" applyBorder="1" applyAlignment="1" applyProtection="1">
      <alignment horizontal="center" vertical="center" wrapText="1"/>
      <protection locked="0"/>
    </xf>
    <xf numFmtId="9" fontId="4" fillId="22" borderId="22" xfId="0" applyNumberFormat="1" applyFont="1" applyFill="1" applyBorder="1" applyAlignment="1" applyProtection="1">
      <alignment horizontal="center" vertical="center"/>
    </xf>
    <xf numFmtId="1" fontId="4" fillId="22" borderId="22" xfId="0" applyNumberFormat="1" applyFont="1" applyFill="1" applyBorder="1" applyAlignment="1" applyProtection="1">
      <alignment horizontal="center" vertical="center"/>
    </xf>
    <xf numFmtId="0" fontId="38" fillId="10" borderId="22" xfId="0" applyFont="1" applyFill="1" applyBorder="1" applyAlignment="1">
      <alignment horizontal="justify" vertical="center" wrapText="1"/>
    </xf>
    <xf numFmtId="0" fontId="37" fillId="17" borderId="31" xfId="0" applyFont="1" applyFill="1" applyBorder="1" applyAlignment="1">
      <alignment horizontal="justify" vertical="center" wrapText="1"/>
    </xf>
    <xf numFmtId="0" fontId="35" fillId="15" borderId="34" xfId="0" applyFont="1" applyFill="1" applyBorder="1" applyAlignment="1">
      <alignment horizontal="justify" vertical="center" wrapText="1"/>
    </xf>
    <xf numFmtId="0" fontId="37" fillId="17" borderId="27" xfId="0" applyFont="1" applyFill="1" applyBorder="1" applyAlignment="1">
      <alignment horizontal="justify" vertical="center" wrapText="1"/>
    </xf>
    <xf numFmtId="0" fontId="37" fillId="15" borderId="27" xfId="0" applyFont="1" applyFill="1" applyBorder="1" applyAlignment="1">
      <alignment horizontal="justify" vertical="center" wrapText="1"/>
    </xf>
    <xf numFmtId="0" fontId="3" fillId="0" borderId="1" xfId="0" applyFont="1" applyFill="1" applyBorder="1" applyAlignment="1" applyProtection="1">
      <alignment horizontal="centerContinuous" vertical="center"/>
    </xf>
    <xf numFmtId="0" fontId="8" fillId="0" borderId="2" xfId="0" applyFont="1" applyFill="1" applyBorder="1" applyAlignment="1" applyProtection="1">
      <alignment horizontal="centerContinuous" vertical="center"/>
    </xf>
    <xf numFmtId="0" fontId="8" fillId="0" borderId="3" xfId="0" applyFont="1" applyFill="1" applyBorder="1" applyAlignment="1" applyProtection="1">
      <alignment horizontal="centerContinuous" vertical="center"/>
    </xf>
    <xf numFmtId="0" fontId="40" fillId="0" borderId="0" xfId="0" applyFont="1" applyAlignment="1" applyProtection="1">
      <alignment vertical="center"/>
    </xf>
    <xf numFmtId="0" fontId="40" fillId="0" borderId="0" xfId="0" applyFont="1" applyAlignment="1" applyProtection="1">
      <alignment horizontal="center" vertical="center"/>
    </xf>
    <xf numFmtId="0" fontId="40" fillId="0" borderId="0" xfId="0" applyFont="1" applyAlignment="1" applyProtection="1">
      <alignment horizontal="center" vertical="center" wrapText="1"/>
    </xf>
    <xf numFmtId="0" fontId="4" fillId="17" borderId="18" xfId="0" applyFont="1" applyFill="1" applyBorder="1" applyAlignment="1" applyProtection="1">
      <alignment horizontal="centerContinuous" vertical="center"/>
    </xf>
    <xf numFmtId="0" fontId="35" fillId="17" borderId="27" xfId="0" applyFont="1" applyFill="1" applyBorder="1" applyAlignment="1">
      <alignment horizontal="center" vertical="center" wrapText="1"/>
    </xf>
    <xf numFmtId="0" fontId="8" fillId="17" borderId="27" xfId="0" applyFont="1" applyFill="1" applyBorder="1" applyAlignment="1" applyProtection="1">
      <alignment horizontal="centerContinuous" vertical="center"/>
    </xf>
    <xf numFmtId="0" fontId="8" fillId="0" borderId="27" xfId="0" applyFont="1" applyFill="1" applyBorder="1" applyAlignment="1" applyProtection="1">
      <alignment horizontal="centerContinuous" vertical="center"/>
    </xf>
    <xf numFmtId="0" fontId="26" fillId="15" borderId="27" xfId="0" applyFont="1" applyFill="1" applyBorder="1" applyAlignment="1" applyProtection="1">
      <alignment horizontal="center" vertical="center" wrapText="1"/>
      <protection locked="0"/>
    </xf>
    <xf numFmtId="1" fontId="35" fillId="20" borderId="27" xfId="0" applyNumberFormat="1" applyFont="1" applyFill="1" applyBorder="1" applyAlignment="1" applyProtection="1">
      <alignment horizontal="center" vertical="center"/>
    </xf>
    <xf numFmtId="0" fontId="35" fillId="18" borderId="27" xfId="0" applyFont="1" applyFill="1" applyBorder="1" applyAlignment="1" applyProtection="1">
      <alignment horizontal="centerContinuous" vertical="center" wrapText="1"/>
    </xf>
    <xf numFmtId="0" fontId="12" fillId="10" borderId="27" xfId="0" applyFont="1" applyFill="1" applyBorder="1" applyAlignment="1" applyProtection="1">
      <alignment horizontal="justify" vertical="center" wrapText="1"/>
    </xf>
    <xf numFmtId="0" fontId="0" fillId="10" borderId="0" xfId="0" applyFill="1"/>
    <xf numFmtId="0" fontId="35" fillId="18" borderId="27" xfId="0" applyFont="1" applyFill="1" applyBorder="1" applyAlignment="1" applyProtection="1">
      <alignment horizontal="center" vertical="center" wrapText="1"/>
    </xf>
    <xf numFmtId="0" fontId="12" fillId="10" borderId="27" xfId="0" applyFont="1" applyFill="1" applyBorder="1" applyAlignment="1" applyProtection="1">
      <alignment horizontal="centerContinuous" vertical="center"/>
    </xf>
    <xf numFmtId="0" fontId="4" fillId="18" borderId="27" xfId="0" applyFont="1" applyFill="1" applyBorder="1" applyAlignment="1" applyProtection="1">
      <alignment horizontal="centerContinuous" vertical="center"/>
    </xf>
    <xf numFmtId="0" fontId="26" fillId="15" borderId="15" xfId="0" applyFont="1" applyFill="1" applyBorder="1" applyAlignment="1" applyProtection="1">
      <alignment horizontal="center" vertical="center" wrapText="1"/>
      <protection locked="0"/>
    </xf>
    <xf numFmtId="0" fontId="40" fillId="10" borderId="15" xfId="0" applyFont="1" applyFill="1" applyBorder="1" applyAlignment="1" applyProtection="1">
      <alignment horizontal="centerContinuous" vertical="center"/>
    </xf>
    <xf numFmtId="0" fontId="4" fillId="18" borderId="15" xfId="0" applyFont="1" applyFill="1" applyBorder="1" applyAlignment="1" applyProtection="1">
      <alignment horizontal="centerContinuous" vertical="center"/>
    </xf>
    <xf numFmtId="0" fontId="8" fillId="0" borderId="15" xfId="0" applyFont="1" applyFill="1" applyBorder="1" applyAlignment="1" applyProtection="1">
      <alignment horizontal="centerContinuous" vertical="center"/>
    </xf>
    <xf numFmtId="0" fontId="12" fillId="10" borderId="15" xfId="0" applyFont="1" applyFill="1" applyBorder="1" applyAlignment="1" applyProtection="1">
      <alignment horizontal="justify" vertical="center" wrapText="1"/>
    </xf>
    <xf numFmtId="0" fontId="26" fillId="15" borderId="4" xfId="0" applyFont="1" applyFill="1" applyBorder="1" applyAlignment="1" applyProtection="1">
      <alignment horizontal="justify" vertical="center" wrapText="1"/>
      <protection locked="0"/>
    </xf>
    <xf numFmtId="0" fontId="26" fillId="15" borderId="4" xfId="0" applyFont="1" applyFill="1" applyBorder="1" applyAlignment="1" applyProtection="1">
      <alignment horizontal="center" vertical="center" wrapText="1"/>
      <protection locked="0"/>
    </xf>
    <xf numFmtId="1" fontId="26" fillId="15" borderId="4" xfId="0" applyNumberFormat="1" applyFont="1" applyFill="1" applyBorder="1" applyAlignment="1" applyProtection="1">
      <alignment horizontal="center" vertical="center" wrapText="1"/>
      <protection locked="0"/>
    </xf>
    <xf numFmtId="167" fontId="26" fillId="15" borderId="4" xfId="0" applyNumberFormat="1" applyFont="1" applyFill="1" applyBorder="1" applyAlignment="1" applyProtection="1">
      <alignment horizontal="center" vertical="center" wrapText="1"/>
      <protection locked="0"/>
    </xf>
    <xf numFmtId="167" fontId="4" fillId="2" borderId="4" xfId="0" applyNumberFormat="1" applyFont="1" applyFill="1" applyBorder="1" applyAlignment="1" applyProtection="1">
      <alignment horizontal="center" vertical="center" wrapText="1"/>
    </xf>
    <xf numFmtId="0" fontId="40" fillId="10" borderId="4" xfId="0" applyFont="1" applyFill="1" applyBorder="1" applyAlignment="1" applyProtection="1">
      <alignment horizontal="centerContinuous" vertical="center"/>
    </xf>
    <xf numFmtId="0" fontId="4" fillId="18" borderId="4" xfId="0" applyFont="1" applyFill="1" applyBorder="1" applyAlignment="1" applyProtection="1">
      <alignment horizontal="centerContinuous" vertical="center"/>
    </xf>
    <xf numFmtId="0" fontId="8" fillId="0" borderId="4" xfId="0" applyFont="1" applyFill="1" applyBorder="1" applyAlignment="1" applyProtection="1">
      <alignment horizontal="centerContinuous" vertical="center"/>
    </xf>
    <xf numFmtId="0" fontId="12" fillId="10" borderId="4" xfId="0" applyFont="1" applyFill="1" applyBorder="1" applyAlignment="1" applyProtection="1">
      <alignment horizontal="justify" vertical="center" wrapText="1"/>
    </xf>
    <xf numFmtId="0" fontId="40" fillId="10" borderId="22" xfId="0" applyFont="1" applyFill="1" applyBorder="1" applyAlignment="1" applyProtection="1">
      <alignment horizontal="centerContinuous" vertical="center"/>
    </xf>
    <xf numFmtId="0" fontId="4" fillId="18" borderId="22" xfId="0" applyFont="1" applyFill="1" applyBorder="1" applyAlignment="1" applyProtection="1">
      <alignment horizontal="centerContinuous" vertical="center"/>
    </xf>
    <xf numFmtId="0" fontId="8" fillId="0" borderId="22" xfId="0" applyFont="1" applyFill="1" applyBorder="1" applyAlignment="1" applyProtection="1">
      <alignment horizontal="centerContinuous" vertical="center"/>
    </xf>
    <xf numFmtId="0" fontId="40" fillId="10" borderId="27" xfId="0" applyFont="1" applyFill="1" applyBorder="1" applyAlignment="1" applyProtection="1">
      <alignment horizontal="centerContinuous" vertical="center"/>
    </xf>
    <xf numFmtId="0" fontId="4" fillId="2" borderId="4" xfId="0" applyFont="1" applyFill="1" applyBorder="1" applyAlignment="1" applyProtection="1">
      <alignment horizontal="justify" vertical="center" wrapText="1"/>
    </xf>
    <xf numFmtId="0" fontId="4" fillId="2" borderId="4" xfId="0" applyFont="1" applyFill="1" applyBorder="1" applyAlignment="1" applyProtection="1">
      <alignment horizontal="center" vertical="center" wrapText="1"/>
    </xf>
    <xf numFmtId="9" fontId="4" fillId="2" borderId="4" xfId="1" applyFont="1" applyFill="1" applyBorder="1" applyAlignment="1" applyProtection="1">
      <alignment horizontal="center" vertical="center" wrapText="1"/>
    </xf>
    <xf numFmtId="9" fontId="40" fillId="10" borderId="4" xfId="0" applyNumberFormat="1" applyFont="1" applyFill="1" applyBorder="1" applyAlignment="1" applyProtection="1">
      <alignment horizontal="centerContinuous" vertical="center"/>
    </xf>
    <xf numFmtId="0" fontId="4" fillId="0" borderId="15" xfId="0" applyFont="1" applyFill="1" applyBorder="1" applyAlignment="1" applyProtection="1">
      <alignment horizontal="justify" vertical="center" wrapText="1"/>
    </xf>
    <xf numFmtId="0" fontId="4" fillId="0" borderId="22" xfId="0" applyFont="1" applyFill="1" applyBorder="1" applyAlignment="1" applyProtection="1">
      <alignment horizontal="justify" vertical="center" wrapText="1"/>
    </xf>
    <xf numFmtId="167" fontId="4" fillId="15" borderId="22" xfId="0" applyNumberFormat="1" applyFont="1" applyFill="1" applyBorder="1" applyAlignment="1" applyProtection="1">
      <alignment horizontal="center" vertical="center" wrapText="1"/>
    </xf>
    <xf numFmtId="0" fontId="12" fillId="10" borderId="22" xfId="0" applyFont="1" applyFill="1" applyBorder="1" applyAlignment="1" applyProtection="1">
      <alignment horizontal="justify" vertical="center" wrapText="1"/>
    </xf>
    <xf numFmtId="0" fontId="4" fillId="2" borderId="15" xfId="0" applyFont="1" applyFill="1" applyBorder="1" applyAlignment="1" applyProtection="1">
      <alignment vertical="center" wrapText="1"/>
    </xf>
    <xf numFmtId="167" fontId="4" fillId="0" borderId="15" xfId="0" applyNumberFormat="1" applyFont="1" applyFill="1" applyBorder="1" applyAlignment="1" applyProtection="1">
      <alignment horizontal="center" vertical="center" wrapText="1"/>
    </xf>
    <xf numFmtId="167" fontId="4" fillId="0" borderId="22" xfId="0" applyNumberFormat="1" applyFont="1" applyFill="1" applyBorder="1" applyAlignment="1" applyProtection="1">
      <alignment horizontal="center" vertical="center" wrapText="1"/>
    </xf>
    <xf numFmtId="0" fontId="12" fillId="10" borderId="43" xfId="0" applyFont="1" applyFill="1" applyBorder="1" applyAlignment="1" applyProtection="1">
      <alignment horizontal="justify" vertical="center" wrapText="1"/>
    </xf>
    <xf numFmtId="0" fontId="4" fillId="0" borderId="4" xfId="0" applyFont="1" applyFill="1" applyBorder="1" applyAlignment="1" applyProtection="1">
      <alignment horizontal="justify" vertical="center" wrapText="1"/>
    </xf>
    <xf numFmtId="167" fontId="4" fillId="0" borderId="4" xfId="0" applyNumberFormat="1" applyFont="1" applyFill="1" applyBorder="1" applyAlignment="1" applyProtection="1">
      <alignment horizontal="center" vertical="center" wrapText="1"/>
    </xf>
    <xf numFmtId="9" fontId="4" fillId="2" borderId="15" xfId="0" applyNumberFormat="1" applyFont="1" applyFill="1" applyBorder="1" applyAlignment="1" applyProtection="1">
      <alignment horizontal="center" vertical="center" wrapText="1"/>
    </xf>
    <xf numFmtId="9" fontId="40" fillId="10" borderId="15" xfId="1" applyFont="1" applyFill="1" applyBorder="1" applyAlignment="1" applyProtection="1">
      <alignment horizontal="centerContinuous" vertical="center"/>
    </xf>
    <xf numFmtId="9" fontId="4" fillId="2" borderId="4" xfId="0" applyNumberFormat="1" applyFont="1" applyFill="1" applyBorder="1" applyAlignment="1" applyProtection="1">
      <alignment horizontal="center" vertical="center" wrapText="1"/>
    </xf>
    <xf numFmtId="9" fontId="40" fillId="10" borderId="4" xfId="1" applyFont="1" applyFill="1" applyBorder="1" applyAlignment="1" applyProtection="1">
      <alignment horizontal="centerContinuous" vertical="center"/>
    </xf>
    <xf numFmtId="9" fontId="40" fillId="10" borderId="22" xfId="1" applyFont="1" applyFill="1" applyBorder="1" applyAlignment="1" applyProtection="1">
      <alignment horizontal="centerContinuous" vertical="center"/>
    </xf>
    <xf numFmtId="1" fontId="4" fillId="2" borderId="15" xfId="0" applyNumberFormat="1" applyFont="1" applyFill="1" applyBorder="1" applyAlignment="1" applyProtection="1">
      <alignment horizontal="center" vertical="center" wrapText="1"/>
    </xf>
    <xf numFmtId="1" fontId="4" fillId="2" borderId="4" xfId="0" applyNumberFormat="1" applyFont="1" applyFill="1" applyBorder="1" applyAlignment="1" applyProtection="1">
      <alignment horizontal="center" vertical="center" wrapText="1"/>
    </xf>
    <xf numFmtId="2" fontId="4" fillId="18" borderId="4" xfId="0" applyNumberFormat="1" applyFont="1" applyFill="1" applyBorder="1" applyAlignment="1" applyProtection="1">
      <alignment horizontal="center" vertical="center" wrapText="1"/>
    </xf>
    <xf numFmtId="2" fontId="4" fillId="18" borderId="22" xfId="0" applyNumberFormat="1" applyFont="1" applyFill="1" applyBorder="1" applyAlignment="1" applyProtection="1">
      <alignment horizontal="center" vertical="center" wrapText="1"/>
    </xf>
    <xf numFmtId="0" fontId="4" fillId="17" borderId="27" xfId="0" applyFont="1" applyFill="1" applyBorder="1" applyAlignment="1" applyProtection="1">
      <alignment horizontal="justify" vertical="center" wrapText="1"/>
    </xf>
    <xf numFmtId="0" fontId="4" fillId="0" borderId="27" xfId="0" applyFont="1" applyBorder="1" applyAlignment="1" applyProtection="1">
      <alignment horizontal="center" vertical="center" wrapText="1"/>
    </xf>
    <xf numFmtId="0" fontId="40" fillId="10" borderId="27" xfId="0" applyFont="1" applyFill="1" applyBorder="1" applyAlignment="1" applyProtection="1">
      <alignment horizontal="justify" vertical="center" wrapText="1"/>
    </xf>
    <xf numFmtId="167" fontId="22" fillId="0" borderId="27" xfId="0" applyNumberFormat="1" applyFont="1" applyBorder="1" applyAlignment="1">
      <alignment horizontal="center" vertical="center" wrapText="1"/>
    </xf>
    <xf numFmtId="0" fontId="41" fillId="0" borderId="27" xfId="0" applyFont="1" applyBorder="1" applyAlignment="1">
      <alignment horizontal="center" vertical="center" wrapText="1"/>
    </xf>
    <xf numFmtId="167" fontId="41" fillId="0" borderId="27" xfId="0" applyNumberFormat="1" applyFont="1" applyFill="1" applyBorder="1" applyAlignment="1">
      <alignment horizontal="center" vertical="center" wrapText="1"/>
    </xf>
    <xf numFmtId="0" fontId="35" fillId="18" borderId="27" xfId="0" applyFont="1" applyFill="1" applyBorder="1" applyAlignment="1" applyProtection="1">
      <alignment horizontal="center" vertical="center"/>
    </xf>
    <xf numFmtId="0" fontId="4" fillId="17" borderId="15" xfId="0" applyFont="1" applyFill="1" applyBorder="1" applyAlignment="1" applyProtection="1">
      <alignment horizontal="justify" vertical="center" wrapText="1"/>
    </xf>
    <xf numFmtId="0" fontId="22" fillId="0" borderId="15" xfId="0" applyNumberFormat="1" applyFont="1" applyFill="1" applyBorder="1" applyAlignment="1">
      <alignment horizontal="justify" vertical="center" wrapText="1"/>
    </xf>
    <xf numFmtId="0" fontId="22" fillId="0" borderId="15" xfId="0" applyNumberFormat="1" applyFont="1" applyBorder="1" applyAlignment="1">
      <alignment horizontal="justify" vertical="center" wrapText="1"/>
    </xf>
    <xf numFmtId="0" fontId="22" fillId="0" borderId="15" xfId="0" applyNumberFormat="1" applyFont="1" applyBorder="1" applyAlignment="1">
      <alignment horizontal="center" vertical="center" wrapText="1"/>
    </xf>
    <xf numFmtId="167" fontId="22" fillId="0" borderId="15" xfId="0" applyNumberFormat="1" applyFont="1" applyBorder="1" applyAlignment="1">
      <alignment horizontal="center" vertical="center" wrapText="1"/>
    </xf>
    <xf numFmtId="167" fontId="22" fillId="25" borderId="15" xfId="0" applyNumberFormat="1" applyFont="1" applyFill="1" applyBorder="1" applyAlignment="1">
      <alignment horizontal="center" vertical="center" wrapText="1"/>
    </xf>
    <xf numFmtId="0" fontId="12" fillId="10" borderId="30" xfId="0" applyFont="1" applyFill="1" applyBorder="1" applyAlignment="1" applyProtection="1">
      <alignment horizontal="justify" vertical="center" wrapText="1"/>
    </xf>
    <xf numFmtId="0" fontId="42" fillId="17" borderId="4" xfId="0" applyFont="1" applyFill="1" applyBorder="1" applyAlignment="1">
      <alignment horizontal="justify" vertical="center" wrapText="1"/>
    </xf>
    <xf numFmtId="0" fontId="4" fillId="17" borderId="4" xfId="0" applyFont="1" applyFill="1" applyBorder="1" applyAlignment="1" applyProtection="1">
      <alignment horizontal="justify" vertical="center" wrapText="1"/>
    </xf>
    <xf numFmtId="0" fontId="22" fillId="0" borderId="4" xfId="0" applyNumberFormat="1" applyFont="1" applyFill="1" applyBorder="1" applyAlignment="1">
      <alignment horizontal="justify" vertical="center" wrapText="1"/>
    </xf>
    <xf numFmtId="0" fontId="22" fillId="0" borderId="4" xfId="0" applyNumberFormat="1" applyFont="1" applyBorder="1" applyAlignment="1">
      <alignment horizontal="justify" vertical="center" wrapText="1"/>
    </xf>
    <xf numFmtId="0" fontId="4" fillId="0" borderId="4" xfId="0" applyFont="1" applyBorder="1" applyAlignment="1" applyProtection="1">
      <alignment horizontal="center" vertical="center" wrapText="1"/>
    </xf>
    <xf numFmtId="0" fontId="22" fillId="15" borderId="4" xfId="0" applyNumberFormat="1" applyFont="1" applyFill="1" applyBorder="1" applyAlignment="1">
      <alignment horizontal="center" vertical="center" wrapText="1"/>
    </xf>
    <xf numFmtId="167" fontId="22" fillId="15" borderId="4" xfId="0" applyNumberFormat="1" applyFont="1" applyFill="1" applyBorder="1" applyAlignment="1">
      <alignment horizontal="center" vertical="center" wrapText="1"/>
    </xf>
    <xf numFmtId="167" fontId="22" fillId="25" borderId="4" xfId="0" applyNumberFormat="1" applyFont="1" applyFill="1" applyBorder="1" applyAlignment="1">
      <alignment horizontal="center" vertical="center" wrapText="1"/>
    </xf>
    <xf numFmtId="0" fontId="42" fillId="17" borderId="22" xfId="0" applyFont="1" applyFill="1" applyBorder="1" applyAlignment="1">
      <alignment horizontal="justify" vertical="center" wrapText="1"/>
    </xf>
    <xf numFmtId="0" fontId="4" fillId="17" borderId="22" xfId="0" applyFont="1" applyFill="1" applyBorder="1" applyAlignment="1" applyProtection="1">
      <alignment horizontal="justify" vertical="center" wrapText="1"/>
    </xf>
    <xf numFmtId="0" fontId="22" fillId="0" borderId="22" xfId="0" applyNumberFormat="1" applyFont="1" applyFill="1" applyBorder="1" applyAlignment="1">
      <alignment horizontal="justify" vertical="center" wrapText="1"/>
    </xf>
    <xf numFmtId="0" fontId="22" fillId="0" borderId="22" xfId="0" applyNumberFormat="1" applyFont="1" applyBorder="1" applyAlignment="1">
      <alignment horizontal="justify" vertical="center" wrapText="1"/>
    </xf>
    <xf numFmtId="0" fontId="4" fillId="0" borderId="22" xfId="0" applyFont="1" applyBorder="1" applyAlignment="1" applyProtection="1">
      <alignment horizontal="center" vertical="center" wrapText="1"/>
    </xf>
    <xf numFmtId="0" fontId="22" fillId="15" borderId="22" xfId="0" applyNumberFormat="1" applyFont="1" applyFill="1" applyBorder="1" applyAlignment="1">
      <alignment horizontal="center" vertical="center" wrapText="1"/>
    </xf>
    <xf numFmtId="167" fontId="22" fillId="15" borderId="22" xfId="0" applyNumberFormat="1" applyFont="1" applyFill="1" applyBorder="1" applyAlignment="1">
      <alignment horizontal="center" vertical="center" wrapText="1"/>
    </xf>
    <xf numFmtId="0" fontId="41" fillId="17" borderId="27" xfId="0" applyFont="1" applyFill="1" applyBorder="1" applyAlignment="1" applyProtection="1">
      <alignment horizontal="justify" vertical="center" wrapText="1"/>
      <protection locked="0"/>
    </xf>
    <xf numFmtId="0" fontId="41" fillId="0" borderId="27" xfId="0" applyFont="1" applyFill="1" applyBorder="1" applyAlignment="1" applyProtection="1">
      <alignment horizontal="justify" vertical="center" wrapText="1"/>
      <protection locked="0"/>
    </xf>
    <xf numFmtId="0" fontId="41" fillId="2" borderId="27" xfId="0" applyFont="1" applyFill="1" applyBorder="1" applyAlignment="1" applyProtection="1">
      <alignment horizontal="justify" vertical="center" wrapText="1"/>
      <protection locked="0"/>
    </xf>
    <xf numFmtId="0" fontId="41" fillId="2" borderId="27" xfId="0" applyFont="1" applyFill="1" applyBorder="1" applyAlignment="1" applyProtection="1">
      <alignment horizontal="center" vertical="center" wrapText="1"/>
      <protection locked="0"/>
    </xf>
    <xf numFmtId="167" fontId="41" fillId="2" borderId="27" xfId="0" applyNumberFormat="1" applyFont="1" applyFill="1" applyBorder="1" applyAlignment="1" applyProtection="1">
      <alignment horizontal="center" vertical="center" wrapText="1"/>
      <protection locked="0"/>
    </xf>
    <xf numFmtId="1" fontId="41" fillId="18" borderId="27" xfId="0" applyNumberFormat="1" applyFont="1" applyFill="1" applyBorder="1" applyAlignment="1" applyProtection="1">
      <alignment horizontal="center" vertical="center" wrapText="1"/>
      <protection locked="0"/>
    </xf>
    <xf numFmtId="0" fontId="41" fillId="26" borderId="15" xfId="0" applyFont="1" applyFill="1" applyBorder="1" applyAlignment="1" applyProtection="1">
      <alignment horizontal="justify" vertical="center" wrapText="1"/>
      <protection locked="0"/>
    </xf>
    <xf numFmtId="0" fontId="41" fillId="2" borderId="15" xfId="0" applyFont="1" applyFill="1" applyBorder="1" applyAlignment="1" applyProtection="1">
      <alignment horizontal="center" vertical="center" wrapText="1"/>
      <protection locked="0"/>
    </xf>
    <xf numFmtId="167" fontId="41" fillId="2" borderId="15" xfId="0" applyNumberFormat="1" applyFont="1" applyFill="1" applyBorder="1" applyAlignment="1" applyProtection="1">
      <alignment horizontal="center" vertical="center" wrapText="1"/>
      <protection locked="0"/>
    </xf>
    <xf numFmtId="167" fontId="41" fillId="25" borderId="15" xfId="0" applyNumberFormat="1" applyFont="1" applyFill="1" applyBorder="1" applyAlignment="1" applyProtection="1">
      <alignment horizontal="center" vertical="center" wrapText="1"/>
      <protection locked="0"/>
    </xf>
    <xf numFmtId="1" fontId="41" fillId="18" borderId="15" xfId="0" applyNumberFormat="1" applyFont="1" applyFill="1" applyBorder="1" applyAlignment="1" applyProtection="1">
      <alignment horizontal="center" vertical="center" wrapText="1"/>
      <protection locked="0"/>
    </xf>
    <xf numFmtId="0" fontId="43" fillId="10" borderId="30" xfId="0" applyFont="1" applyFill="1" applyBorder="1" applyAlignment="1" applyProtection="1">
      <alignment horizontal="justify" vertical="center" wrapText="1"/>
    </xf>
    <xf numFmtId="0" fontId="41" fillId="2" borderId="4" xfId="0" applyFont="1" applyFill="1" applyBorder="1" applyAlignment="1" applyProtection="1">
      <alignment horizontal="justify" vertical="center" wrapText="1"/>
      <protection locked="0"/>
    </xf>
    <xf numFmtId="0" fontId="41" fillId="2" borderId="4" xfId="0" applyFont="1" applyFill="1" applyBorder="1" applyAlignment="1" applyProtection="1">
      <alignment horizontal="center" vertical="center" wrapText="1"/>
      <protection locked="0"/>
    </xf>
    <xf numFmtId="167" fontId="41" fillId="2" borderId="4" xfId="0" applyNumberFormat="1" applyFont="1" applyFill="1" applyBorder="1" applyAlignment="1" applyProtection="1">
      <alignment horizontal="center" vertical="center" wrapText="1"/>
      <protection locked="0"/>
    </xf>
    <xf numFmtId="167" fontId="41" fillId="25" borderId="4" xfId="0" applyNumberFormat="1" applyFont="1" applyFill="1" applyBorder="1" applyAlignment="1" applyProtection="1">
      <alignment horizontal="center" vertical="center" wrapText="1"/>
      <protection locked="0"/>
    </xf>
    <xf numFmtId="1" fontId="41" fillId="18" borderId="4" xfId="0" applyNumberFormat="1" applyFont="1" applyFill="1" applyBorder="1" applyAlignment="1" applyProtection="1">
      <alignment horizontal="center" vertical="center" wrapText="1"/>
      <protection locked="0"/>
    </xf>
    <xf numFmtId="0" fontId="43" fillId="10" borderId="4" xfId="0" applyFont="1" applyFill="1" applyBorder="1" applyAlignment="1" applyProtection="1">
      <alignment horizontal="justify" vertical="center" wrapText="1"/>
    </xf>
    <xf numFmtId="0" fontId="44" fillId="10" borderId="4" xfId="0" applyFont="1" applyFill="1" applyBorder="1" applyAlignment="1" applyProtection="1">
      <alignment horizontal="justify" vertical="center" wrapText="1"/>
    </xf>
    <xf numFmtId="0" fontId="41" fillId="2" borderId="22" xfId="0" applyFont="1" applyFill="1" applyBorder="1" applyAlignment="1" applyProtection="1">
      <alignment horizontal="justify" vertical="center" wrapText="1"/>
      <protection locked="0"/>
    </xf>
    <xf numFmtId="0" fontId="41" fillId="2" borderId="22" xfId="0" applyFont="1" applyFill="1" applyBorder="1" applyAlignment="1" applyProtection="1">
      <alignment horizontal="center" vertical="center" wrapText="1"/>
      <protection locked="0"/>
    </xf>
    <xf numFmtId="167" fontId="41" fillId="2" borderId="22" xfId="0" applyNumberFormat="1" applyFont="1" applyFill="1" applyBorder="1" applyAlignment="1" applyProtection="1">
      <alignment horizontal="center" vertical="center" wrapText="1"/>
      <protection locked="0"/>
    </xf>
    <xf numFmtId="1" fontId="41" fillId="18" borderId="22" xfId="0" applyNumberFormat="1" applyFont="1" applyFill="1" applyBorder="1" applyAlignment="1" applyProtection="1">
      <alignment horizontal="center" vertical="center" wrapText="1"/>
      <protection locked="0"/>
    </xf>
    <xf numFmtId="0" fontId="44" fillId="10" borderId="22" xfId="0" applyFont="1" applyFill="1" applyBorder="1" applyAlignment="1" applyProtection="1">
      <alignment horizontal="justify" vertical="center" wrapText="1"/>
    </xf>
    <xf numFmtId="0" fontId="44" fillId="10" borderId="27" xfId="0" applyFont="1" applyFill="1" applyBorder="1" applyAlignment="1" applyProtection="1">
      <alignment horizontal="justify" vertical="center" wrapText="1"/>
    </xf>
    <xf numFmtId="0" fontId="41" fillId="2" borderId="15" xfId="0" applyFont="1" applyFill="1" applyBorder="1" applyAlignment="1" applyProtection="1">
      <alignment horizontal="justify" vertical="center" wrapText="1"/>
      <protection locked="0"/>
    </xf>
    <xf numFmtId="0" fontId="45" fillId="10" borderId="15" xfId="0" applyFont="1" applyFill="1" applyBorder="1" applyAlignment="1" applyProtection="1">
      <alignment horizontal="justify" vertical="center" wrapText="1"/>
    </xf>
    <xf numFmtId="0" fontId="45" fillId="10" borderId="4" xfId="0" applyFont="1" applyFill="1" applyBorder="1" applyAlignment="1" applyProtection="1">
      <alignment horizontal="justify" vertical="center" wrapText="1"/>
    </xf>
    <xf numFmtId="0" fontId="44" fillId="10" borderId="15" xfId="0" applyFont="1" applyFill="1" applyBorder="1" applyAlignment="1" applyProtection="1">
      <alignment horizontal="justify" vertical="center" wrapText="1"/>
    </xf>
    <xf numFmtId="167" fontId="41" fillId="27" borderId="22" xfId="0" applyNumberFormat="1" applyFont="1" applyFill="1" applyBorder="1" applyAlignment="1" applyProtection="1">
      <alignment horizontal="center" vertical="center" wrapText="1"/>
      <protection locked="0"/>
    </xf>
    <xf numFmtId="0" fontId="4" fillId="17" borderId="29" xfId="0" applyFont="1" applyFill="1" applyBorder="1" applyAlignment="1" applyProtection="1">
      <alignment horizontal="center" vertical="center"/>
    </xf>
    <xf numFmtId="1" fontId="4" fillId="17" borderId="30" xfId="0" applyNumberFormat="1" applyFont="1" applyFill="1" applyBorder="1" applyAlignment="1">
      <alignment horizontal="center" vertical="center" wrapText="1"/>
    </xf>
    <xf numFmtId="0" fontId="41" fillId="17" borderId="30" xfId="0" applyFont="1" applyFill="1" applyBorder="1" applyAlignment="1" applyProtection="1">
      <alignment horizontal="justify" vertical="center" wrapText="1"/>
      <protection locked="0"/>
    </xf>
    <xf numFmtId="0" fontId="41" fillId="0" borderId="30" xfId="0" applyFont="1" applyFill="1" applyBorder="1" applyAlignment="1" applyProtection="1">
      <alignment horizontal="justify" vertical="center" wrapText="1"/>
      <protection locked="0"/>
    </xf>
    <xf numFmtId="0" fontId="44" fillId="2" borderId="30" xfId="0" applyFont="1" applyFill="1" applyBorder="1" applyAlignment="1" applyProtection="1">
      <alignment vertical="center" wrapText="1"/>
      <protection locked="0"/>
    </xf>
    <xf numFmtId="0" fontId="44" fillId="2" borderId="30" xfId="0" applyFont="1" applyFill="1" applyBorder="1" applyAlignment="1" applyProtection="1">
      <alignment horizontal="center" vertical="center"/>
      <protection locked="0"/>
    </xf>
    <xf numFmtId="167" fontId="44" fillId="2" borderId="30" xfId="0" applyNumberFormat="1" applyFont="1" applyFill="1" applyBorder="1" applyAlignment="1" applyProtection="1">
      <alignment horizontal="center" vertical="center"/>
      <protection locked="0"/>
    </xf>
    <xf numFmtId="1" fontId="41" fillId="18" borderId="30" xfId="0" applyNumberFormat="1" applyFont="1" applyFill="1" applyBorder="1" applyAlignment="1" applyProtection="1">
      <alignment horizontal="center" vertical="center" wrapText="1"/>
      <protection locked="0"/>
    </xf>
    <xf numFmtId="0" fontId="35" fillId="18" borderId="30" xfId="0" applyFont="1" applyFill="1" applyBorder="1" applyAlignment="1" applyProtection="1">
      <alignment horizontal="center" vertical="center" wrapText="1"/>
    </xf>
    <xf numFmtId="0" fontId="12" fillId="10" borderId="30" xfId="0" applyFont="1" applyFill="1" applyBorder="1" applyAlignment="1" applyProtection="1">
      <alignment horizontal="centerContinuous" vertical="center"/>
    </xf>
    <xf numFmtId="0" fontId="4" fillId="18" borderId="30" xfId="0" applyFont="1" applyFill="1" applyBorder="1" applyAlignment="1" applyProtection="1">
      <alignment horizontal="centerContinuous" vertical="center"/>
    </xf>
    <xf numFmtId="0" fontId="8" fillId="0" borderId="30" xfId="0" applyFont="1" applyFill="1" applyBorder="1" applyAlignment="1" applyProtection="1">
      <alignment horizontal="centerContinuous" vertical="center"/>
    </xf>
    <xf numFmtId="0" fontId="40" fillId="10" borderId="30" xfId="0" applyFont="1" applyFill="1" applyBorder="1" applyAlignment="1" applyProtection="1">
      <alignment horizontal="justify" vertical="center" wrapText="1"/>
    </xf>
    <xf numFmtId="0" fontId="0" fillId="12" borderId="0" xfId="0" applyFill="1"/>
    <xf numFmtId="0" fontId="44" fillId="0" borderId="15" xfId="0" applyFont="1" applyBorder="1" applyAlignment="1">
      <alignment horizontal="justify" vertical="center" wrapText="1"/>
    </xf>
    <xf numFmtId="0" fontId="44" fillId="2" borderId="15" xfId="0" applyFont="1" applyFill="1" applyBorder="1" applyAlignment="1" applyProtection="1">
      <alignment vertical="center" wrapText="1"/>
      <protection locked="0"/>
    </xf>
    <xf numFmtId="0" fontId="44" fillId="2" borderId="15" xfId="0" applyFont="1" applyFill="1" applyBorder="1" applyAlignment="1" applyProtection="1">
      <alignment horizontal="center" vertical="center"/>
      <protection locked="0"/>
    </xf>
    <xf numFmtId="167" fontId="44" fillId="2" borderId="15" xfId="0" applyNumberFormat="1" applyFont="1" applyFill="1" applyBorder="1" applyAlignment="1" applyProtection="1">
      <alignment horizontal="center" vertical="center"/>
      <protection locked="0"/>
    </xf>
    <xf numFmtId="0" fontId="44" fillId="0" borderId="22" xfId="0" applyFont="1" applyBorder="1" applyAlignment="1">
      <alignment horizontal="justify" vertical="center" wrapText="1"/>
    </xf>
    <xf numFmtId="0" fontId="44" fillId="2" borderId="22" xfId="0" applyFont="1" applyFill="1" applyBorder="1" applyAlignment="1" applyProtection="1">
      <alignment vertical="center" wrapText="1"/>
      <protection locked="0"/>
    </xf>
    <xf numFmtId="0" fontId="44" fillId="2" borderId="22" xfId="0" applyFont="1" applyFill="1" applyBorder="1" applyAlignment="1" applyProtection="1">
      <alignment horizontal="center" vertical="center"/>
      <protection locked="0"/>
    </xf>
    <xf numFmtId="167" fontId="44" fillId="2" borderId="22" xfId="0" applyNumberFormat="1" applyFont="1" applyFill="1" applyBorder="1" applyAlignment="1" applyProtection="1">
      <alignment horizontal="center" vertical="center"/>
      <protection locked="0"/>
    </xf>
    <xf numFmtId="0" fontId="3" fillId="0" borderId="34" xfId="0" applyFont="1" applyFill="1" applyBorder="1" applyAlignment="1" applyProtection="1">
      <alignment horizontal="centerContinuous" vertical="center" wrapText="1"/>
    </xf>
    <xf numFmtId="0" fontId="4" fillId="0" borderId="31" xfId="0" applyFont="1" applyBorder="1" applyProtection="1"/>
    <xf numFmtId="0" fontId="3" fillId="0" borderId="31" xfId="0" applyFont="1" applyFill="1" applyBorder="1" applyAlignment="1" applyProtection="1">
      <alignment horizontal="center" vertical="center" wrapText="1"/>
    </xf>
    <xf numFmtId="0" fontId="0" fillId="15" borderId="0" xfId="0" applyFill="1"/>
    <xf numFmtId="0" fontId="4" fillId="17" borderId="18" xfId="0" applyFont="1" applyFill="1" applyBorder="1" applyAlignment="1" applyProtection="1">
      <alignment horizontal="center" vertical="center"/>
    </xf>
    <xf numFmtId="0" fontId="12" fillId="17" borderId="27" xfId="2" applyFont="1" applyFill="1" applyBorder="1" applyAlignment="1" applyProtection="1">
      <alignment horizontal="justify" vertical="center" wrapText="1"/>
      <protection locked="0"/>
    </xf>
    <xf numFmtId="0" fontId="4" fillId="17" borderId="27" xfId="0" applyFont="1" applyFill="1" applyBorder="1" applyAlignment="1">
      <alignment horizontal="center" vertical="center" wrapText="1"/>
    </xf>
    <xf numFmtId="0" fontId="12" fillId="0" borderId="27" xfId="2" applyFont="1" applyFill="1" applyBorder="1" applyAlignment="1" applyProtection="1">
      <alignment horizontal="justify" vertical="center" wrapText="1"/>
      <protection locked="0"/>
    </xf>
    <xf numFmtId="0" fontId="12" fillId="0" borderId="27" xfId="2" applyFont="1" applyFill="1" applyBorder="1" applyAlignment="1" applyProtection="1">
      <alignment horizontal="center" vertical="center" wrapText="1"/>
      <protection locked="0"/>
    </xf>
    <xf numFmtId="167" fontId="12" fillId="0" borderId="27" xfId="2" applyNumberFormat="1" applyFont="1" applyFill="1" applyBorder="1" applyAlignment="1" applyProtection="1">
      <alignment horizontal="center" vertical="center" wrapText="1"/>
      <protection locked="0"/>
    </xf>
    <xf numFmtId="1" fontId="4" fillId="18" borderId="58" xfId="0" applyNumberFormat="1" applyFont="1" applyFill="1" applyBorder="1" applyAlignment="1" applyProtection="1">
      <alignment horizontal="center" vertical="center" wrapText="1"/>
    </xf>
    <xf numFmtId="0" fontId="12" fillId="28" borderId="27" xfId="2" applyFont="1" applyFill="1" applyBorder="1" applyAlignment="1" applyProtection="1">
      <alignment horizontal="center" vertical="center" wrapText="1"/>
      <protection locked="0"/>
    </xf>
    <xf numFmtId="0" fontId="4" fillId="10" borderId="59" xfId="0" applyFont="1" applyFill="1" applyBorder="1" applyAlignment="1" applyProtection="1">
      <alignment horizontal="center" vertical="center" wrapText="1"/>
    </xf>
    <xf numFmtId="0" fontId="4" fillId="0" borderId="59" xfId="0" applyFont="1" applyBorder="1" applyProtection="1"/>
    <xf numFmtId="0" fontId="3" fillId="0" borderId="27" xfId="0" applyFont="1" applyFill="1" applyBorder="1" applyAlignment="1" applyProtection="1">
      <alignment horizontal="center" vertical="center" wrapText="1"/>
    </xf>
    <xf numFmtId="0" fontId="0" fillId="9" borderId="0" xfId="0" applyFill="1"/>
    <xf numFmtId="0" fontId="4" fillId="17" borderId="34" xfId="0" applyFont="1" applyFill="1" applyBorder="1" applyAlignment="1" applyProtection="1">
      <alignment horizontal="center" vertical="center"/>
    </xf>
    <xf numFmtId="1" fontId="4" fillId="17" borderId="34" xfId="0" applyNumberFormat="1" applyFont="1" applyFill="1" applyBorder="1" applyAlignment="1">
      <alignment horizontal="center" vertical="center" wrapText="1"/>
    </xf>
    <xf numFmtId="0" fontId="12" fillId="17" borderId="34" xfId="3" applyFont="1" applyFill="1" applyBorder="1" applyAlignment="1">
      <alignment horizontal="justify" vertical="center" wrapText="1"/>
    </xf>
    <xf numFmtId="0" fontId="12" fillId="17" borderId="34" xfId="2" applyFont="1" applyFill="1" applyBorder="1" applyAlignment="1" applyProtection="1">
      <alignment horizontal="justify" vertical="center" wrapText="1"/>
      <protection locked="0"/>
    </xf>
    <xf numFmtId="0" fontId="4" fillId="17" borderId="34" xfId="0" applyFont="1" applyFill="1" applyBorder="1" applyAlignment="1">
      <alignment horizontal="center" vertical="center" wrapText="1"/>
    </xf>
    <xf numFmtId="0" fontId="12" fillId="2" borderId="34" xfId="2" applyFont="1" applyFill="1" applyBorder="1" applyAlignment="1" applyProtection="1">
      <alignment horizontal="justify" vertical="center" wrapText="1"/>
      <protection locked="0"/>
    </xf>
    <xf numFmtId="0" fontId="12" fillId="15" borderId="34" xfId="3" applyFont="1" applyFill="1" applyBorder="1" applyAlignment="1">
      <alignment horizontal="justify" vertical="center" wrapText="1"/>
    </xf>
    <xf numFmtId="0" fontId="12" fillId="2" borderId="34" xfId="2" applyFont="1" applyFill="1" applyBorder="1" applyAlignment="1" applyProtection="1">
      <alignment horizontal="center" vertical="center" wrapText="1"/>
      <protection locked="0"/>
    </xf>
    <xf numFmtId="0" fontId="12" fillId="2" borderId="34" xfId="2" applyFill="1" applyBorder="1" applyAlignment="1" applyProtection="1">
      <alignment horizontal="center" vertical="center" wrapText="1"/>
      <protection locked="0"/>
    </xf>
    <xf numFmtId="167" fontId="12" fillId="2" borderId="34" xfId="2" applyNumberFormat="1" applyFill="1" applyBorder="1" applyAlignment="1" applyProtection="1">
      <alignment horizontal="center" vertical="center" wrapText="1"/>
      <protection locked="0"/>
    </xf>
    <xf numFmtId="1" fontId="4" fillId="18" borderId="47" xfId="0" applyNumberFormat="1" applyFont="1" applyFill="1" applyBorder="1" applyAlignment="1" applyProtection="1">
      <alignment horizontal="center" vertical="center" wrapText="1"/>
    </xf>
    <xf numFmtId="0" fontId="12" fillId="28" borderId="34" xfId="2" applyFont="1" applyFill="1" applyBorder="1" applyAlignment="1" applyProtection="1">
      <alignment horizontal="center" vertical="center" wrapText="1"/>
      <protection locked="0"/>
    </xf>
    <xf numFmtId="0" fontId="4" fillId="10" borderId="46" xfId="0" applyFont="1" applyFill="1" applyBorder="1" applyAlignment="1" applyProtection="1">
      <alignment horizontal="center" vertical="center" wrapText="1"/>
    </xf>
    <xf numFmtId="0" fontId="4" fillId="18" borderId="34" xfId="0" applyFont="1" applyFill="1" applyBorder="1" applyAlignment="1" applyProtection="1">
      <alignment horizontal="centerContinuous" vertical="center"/>
    </xf>
    <xf numFmtId="0" fontId="4" fillId="0" borderId="46" xfId="0" applyFont="1" applyBorder="1" applyProtection="1"/>
    <xf numFmtId="0" fontId="3" fillId="0" borderId="34" xfId="0" applyFont="1" applyFill="1" applyBorder="1" applyAlignment="1" applyProtection="1">
      <alignment horizontal="center" vertical="center" wrapText="1"/>
    </xf>
    <xf numFmtId="0" fontId="4" fillId="0" borderId="38" xfId="0" applyFont="1" applyBorder="1" applyAlignment="1" applyProtection="1">
      <alignment horizontal="center" vertical="center"/>
    </xf>
    <xf numFmtId="0" fontId="12" fillId="2" borderId="27" xfId="2" applyFont="1" applyFill="1" applyBorder="1" applyAlignment="1" applyProtection="1">
      <alignment horizontal="justify" vertical="center" wrapText="1"/>
      <protection locked="0"/>
    </xf>
    <xf numFmtId="0" fontId="12" fillId="15" borderId="27" xfId="3" applyFont="1" applyFill="1" applyBorder="1" applyAlignment="1">
      <alignment horizontal="justify" vertical="center" wrapText="1"/>
    </xf>
    <xf numFmtId="0" fontId="12" fillId="15" borderId="27" xfId="3" applyFont="1" applyFill="1" applyBorder="1" applyAlignment="1">
      <alignment horizontal="center" vertical="center" wrapText="1"/>
    </xf>
    <xf numFmtId="0" fontId="12" fillId="2" borderId="27" xfId="2" applyFill="1" applyBorder="1" applyAlignment="1" applyProtection="1">
      <alignment horizontal="center" vertical="center" wrapText="1"/>
      <protection locked="0"/>
    </xf>
    <xf numFmtId="167" fontId="12" fillId="2" borderId="27" xfId="2" applyNumberFormat="1" applyFill="1" applyBorder="1" applyAlignment="1" applyProtection="1">
      <alignment horizontal="center" vertical="center" wrapText="1"/>
      <protection locked="0"/>
    </xf>
    <xf numFmtId="0" fontId="4" fillId="17" borderId="44" xfId="0" applyFont="1" applyFill="1" applyBorder="1" applyAlignment="1">
      <alignment horizontal="center" vertical="center" wrapText="1"/>
    </xf>
    <xf numFmtId="0" fontId="12" fillId="0" borderId="44" xfId="2" applyFont="1" applyFill="1" applyBorder="1" applyAlignment="1" applyProtection="1">
      <alignment horizontal="justify" vertical="center" wrapText="1"/>
      <protection locked="0"/>
    </xf>
    <xf numFmtId="0" fontId="12" fillId="15" borderId="44" xfId="3" applyFont="1" applyFill="1" applyBorder="1" applyAlignment="1">
      <alignment horizontal="justify" vertical="center" wrapText="1"/>
    </xf>
    <xf numFmtId="0" fontId="12" fillId="15" borderId="44" xfId="2" applyFill="1" applyBorder="1" applyAlignment="1" applyProtection="1">
      <alignment horizontal="center" vertical="center" wrapText="1"/>
      <protection locked="0"/>
    </xf>
    <xf numFmtId="167" fontId="12" fillId="0" borderId="44" xfId="2" applyNumberFormat="1" applyFill="1" applyBorder="1" applyAlignment="1" applyProtection="1">
      <alignment horizontal="center" vertical="center" wrapText="1"/>
      <protection locked="0"/>
    </xf>
    <xf numFmtId="1" fontId="4" fillId="18" borderId="60" xfId="0" applyNumberFormat="1" applyFont="1" applyFill="1" applyBorder="1" applyAlignment="1" applyProtection="1">
      <alignment horizontal="center" vertical="center" wrapText="1"/>
    </xf>
    <xf numFmtId="0" fontId="12" fillId="28" borderId="44" xfId="2" applyFont="1" applyFill="1" applyBorder="1" applyAlignment="1" applyProtection="1">
      <alignment horizontal="center" vertical="center" wrapText="1"/>
      <protection locked="0"/>
    </xf>
    <xf numFmtId="0" fontId="4" fillId="10" borderId="61" xfId="0" applyFont="1" applyFill="1" applyBorder="1" applyAlignment="1" applyProtection="1">
      <alignment horizontal="center" vertical="center" wrapText="1"/>
    </xf>
    <xf numFmtId="0" fontId="4" fillId="18" borderId="44" xfId="0" applyFont="1" applyFill="1" applyBorder="1" applyAlignment="1" applyProtection="1">
      <alignment horizontal="centerContinuous" vertical="center"/>
    </xf>
    <xf numFmtId="0" fontId="4" fillId="0" borderId="61" xfId="0" applyFont="1" applyBorder="1" applyProtection="1"/>
    <xf numFmtId="0" fontId="3" fillId="0" borderId="44" xfId="0" applyFont="1" applyFill="1" applyBorder="1" applyAlignment="1" applyProtection="1">
      <alignment horizontal="center" vertical="center" wrapText="1"/>
    </xf>
    <xf numFmtId="0" fontId="4" fillId="17" borderId="31" xfId="0" applyFont="1" applyFill="1" applyBorder="1" applyAlignment="1">
      <alignment horizontal="center" vertical="center" wrapText="1"/>
    </xf>
    <xf numFmtId="0" fontId="12" fillId="0" borderId="31" xfId="2" applyFont="1" applyFill="1" applyBorder="1" applyAlignment="1" applyProtection="1">
      <alignment horizontal="justify" vertical="center" wrapText="1"/>
      <protection locked="0"/>
    </xf>
    <xf numFmtId="0" fontId="12" fillId="15" borderId="31" xfId="3" applyFont="1" applyFill="1" applyBorder="1" applyAlignment="1">
      <alignment horizontal="justify" vertical="center" wrapText="1"/>
    </xf>
    <xf numFmtId="0" fontId="12" fillId="15" borderId="31" xfId="2" applyFill="1" applyBorder="1" applyAlignment="1" applyProtection="1">
      <alignment horizontal="center" vertical="center" wrapText="1"/>
      <protection locked="0"/>
    </xf>
    <xf numFmtId="167" fontId="12" fillId="0" borderId="31" xfId="2" applyNumberFormat="1" applyFill="1" applyBorder="1" applyAlignment="1" applyProtection="1">
      <alignment horizontal="center" vertical="center" wrapText="1"/>
      <protection locked="0"/>
    </xf>
    <xf numFmtId="1" fontId="4" fillId="18" borderId="62" xfId="0" applyNumberFormat="1" applyFont="1" applyFill="1" applyBorder="1" applyAlignment="1" applyProtection="1">
      <alignment horizontal="center" vertical="center" wrapText="1"/>
    </xf>
    <xf numFmtId="0" fontId="12" fillId="28" borderId="31" xfId="2" applyFont="1" applyFill="1" applyBorder="1" applyAlignment="1" applyProtection="1">
      <alignment horizontal="center" vertical="center" wrapText="1"/>
      <protection locked="0"/>
    </xf>
    <xf numFmtId="0" fontId="4" fillId="10" borderId="63" xfId="0" applyFont="1" applyFill="1" applyBorder="1" applyAlignment="1" applyProtection="1">
      <alignment horizontal="center" vertical="center" wrapText="1"/>
    </xf>
    <xf numFmtId="0" fontId="4" fillId="18" borderId="31" xfId="0" applyFont="1" applyFill="1" applyBorder="1" applyAlignment="1" applyProtection="1">
      <alignment horizontal="centerContinuous" vertical="center"/>
    </xf>
    <xf numFmtId="0" fontId="4" fillId="0" borderId="63" xfId="0" applyFont="1" applyBorder="1" applyProtection="1"/>
    <xf numFmtId="0" fontId="12" fillId="2" borderId="27" xfId="2" applyFont="1" applyFill="1" applyBorder="1" applyAlignment="1" applyProtection="1">
      <alignment horizontal="center" vertical="center" wrapText="1"/>
      <protection locked="0"/>
    </xf>
    <xf numFmtId="0" fontId="12" fillId="17" borderId="44" xfId="2" applyFont="1" applyFill="1" applyBorder="1" applyAlignment="1" applyProtection="1">
      <alignment horizontal="justify" vertical="center" wrapText="1"/>
      <protection locked="0"/>
    </xf>
    <xf numFmtId="0" fontId="12" fillId="0" borderId="44" xfId="2" applyFont="1" applyFill="1" applyBorder="1" applyAlignment="1" applyProtection="1">
      <alignment horizontal="center" vertical="center" wrapText="1"/>
      <protection locked="0"/>
    </xf>
    <xf numFmtId="167" fontId="12" fillId="0" borderId="44" xfId="2" applyNumberFormat="1" applyFont="1" applyFill="1" applyBorder="1" applyAlignment="1" applyProtection="1">
      <alignment horizontal="center" vertical="center" wrapText="1"/>
      <protection locked="0"/>
    </xf>
    <xf numFmtId="0" fontId="12" fillId="17" borderId="4" xfId="2" applyFont="1" applyFill="1" applyBorder="1" applyAlignment="1" applyProtection="1">
      <alignment horizontal="justify" vertical="center" wrapText="1"/>
      <protection locked="0"/>
    </xf>
    <xf numFmtId="0" fontId="4" fillId="17" borderId="4" xfId="0" applyFont="1" applyFill="1" applyBorder="1" applyAlignment="1">
      <alignment horizontal="center" vertical="center" wrapText="1"/>
    </xf>
    <xf numFmtId="0" fontId="12" fillId="0" borderId="4" xfId="2" applyFont="1" applyFill="1" applyBorder="1" applyAlignment="1" applyProtection="1">
      <alignment horizontal="justify" vertical="center" wrapText="1"/>
      <protection locked="0"/>
    </xf>
    <xf numFmtId="0" fontId="12" fillId="0" borderId="4" xfId="2" applyFont="1" applyFill="1" applyBorder="1" applyAlignment="1" applyProtection="1">
      <alignment horizontal="center" vertical="center" wrapText="1"/>
      <protection locked="0"/>
    </xf>
    <xf numFmtId="167" fontId="12" fillId="15" borderId="4" xfId="2" applyNumberFormat="1" applyFont="1" applyFill="1" applyBorder="1" applyAlignment="1" applyProtection="1">
      <alignment horizontal="center" vertical="center" wrapText="1"/>
      <protection locked="0"/>
    </xf>
    <xf numFmtId="1" fontId="4" fillId="18" borderId="64" xfId="0" applyNumberFormat="1" applyFont="1" applyFill="1" applyBorder="1" applyAlignment="1" applyProtection="1">
      <alignment horizontal="center" vertical="center" wrapText="1"/>
    </xf>
    <xf numFmtId="0" fontId="4" fillId="10" borderId="8" xfId="0" applyFont="1" applyFill="1" applyBorder="1" applyAlignment="1" applyProtection="1">
      <alignment horizontal="center" vertical="center" wrapText="1"/>
    </xf>
    <xf numFmtId="0" fontId="4" fillId="0" borderId="8" xfId="0" applyFont="1" applyBorder="1" applyProtection="1"/>
    <xf numFmtId="0" fontId="3" fillId="0" borderId="4" xfId="0" applyFont="1" applyFill="1" applyBorder="1" applyAlignment="1" applyProtection="1">
      <alignment horizontal="center" vertical="center" wrapText="1"/>
    </xf>
    <xf numFmtId="0" fontId="12" fillId="17" borderId="31" xfId="2" applyFont="1" applyFill="1" applyBorder="1" applyAlignment="1" applyProtection="1">
      <alignment horizontal="justify" vertical="center" wrapText="1"/>
      <protection locked="0"/>
    </xf>
    <xf numFmtId="0" fontId="12" fillId="0" borderId="31" xfId="2" applyFont="1" applyFill="1" applyBorder="1" applyAlignment="1" applyProtection="1">
      <alignment horizontal="center" vertical="center" wrapText="1"/>
      <protection locked="0"/>
    </xf>
    <xf numFmtId="167" fontId="12" fillId="0" borderId="31" xfId="2" applyNumberFormat="1" applyFont="1" applyFill="1" applyBorder="1" applyAlignment="1" applyProtection="1">
      <alignment horizontal="center" vertical="center" wrapText="1"/>
      <protection locked="0"/>
    </xf>
    <xf numFmtId="0" fontId="12" fillId="28" borderId="27" xfId="2" applyFont="1" applyFill="1" applyBorder="1" applyAlignment="1" applyProtection="1">
      <alignment horizontal="center" vertical="distributed" wrapText="1"/>
      <protection locked="0"/>
    </xf>
    <xf numFmtId="0" fontId="12" fillId="2" borderId="44" xfId="2" applyFont="1" applyFill="1" applyBorder="1" applyAlignment="1" applyProtection="1">
      <alignment horizontal="justify" vertical="center" wrapText="1"/>
      <protection locked="0"/>
    </xf>
    <xf numFmtId="0" fontId="12" fillId="2" borderId="44" xfId="2" applyFont="1" applyFill="1" applyBorder="1" applyAlignment="1" applyProtection="1">
      <alignment horizontal="center" vertical="center" wrapText="1"/>
      <protection locked="0"/>
    </xf>
    <xf numFmtId="0" fontId="12" fillId="2" borderId="44" xfId="2" applyFill="1" applyBorder="1" applyAlignment="1" applyProtection="1">
      <alignment horizontal="center" vertical="center" wrapText="1"/>
      <protection locked="0"/>
    </xf>
    <xf numFmtId="167" fontId="12" fillId="2" borderId="44" xfId="2" applyNumberFormat="1" applyFill="1" applyBorder="1" applyAlignment="1" applyProtection="1">
      <alignment horizontal="center" vertical="center" wrapText="1"/>
      <protection locked="0"/>
    </xf>
    <xf numFmtId="0" fontId="12" fillId="2" borderId="31" xfId="2" applyFont="1" applyFill="1" applyBorder="1" applyAlignment="1" applyProtection="1">
      <alignment horizontal="justify" vertical="center" wrapText="1"/>
      <protection locked="0"/>
    </xf>
    <xf numFmtId="0" fontId="12" fillId="2" borderId="31" xfId="2" applyFont="1" applyFill="1" applyBorder="1" applyAlignment="1" applyProtection="1">
      <alignment horizontal="center" vertical="center" wrapText="1"/>
      <protection locked="0"/>
    </xf>
    <xf numFmtId="0" fontId="12" fillId="2" borderId="31" xfId="2" applyFill="1" applyBorder="1" applyAlignment="1" applyProtection="1">
      <alignment horizontal="center" vertical="center" wrapText="1"/>
      <protection locked="0"/>
    </xf>
    <xf numFmtId="167" fontId="12" fillId="2" borderId="31" xfId="2" applyNumberFormat="1" applyFill="1" applyBorder="1" applyAlignment="1" applyProtection="1">
      <alignment horizontal="center" vertical="center" wrapText="1"/>
      <protection locked="0"/>
    </xf>
    <xf numFmtId="167" fontId="12" fillId="0" borderId="27" xfId="2" applyNumberFormat="1" applyFill="1" applyBorder="1" applyAlignment="1" applyProtection="1">
      <alignment horizontal="center" vertical="center" wrapText="1"/>
      <protection locked="0"/>
    </xf>
    <xf numFmtId="0" fontId="47" fillId="15" borderId="1" xfId="0" applyFont="1" applyFill="1" applyBorder="1" applyAlignment="1" applyProtection="1">
      <alignment horizontal="centerContinuous" vertical="center" wrapText="1"/>
    </xf>
    <xf numFmtId="0" fontId="47" fillId="15" borderId="2" xfId="0" applyFont="1" applyFill="1" applyBorder="1" applyAlignment="1" applyProtection="1">
      <alignment horizontal="centerContinuous" vertical="center" wrapText="1"/>
    </xf>
    <xf numFmtId="0" fontId="47" fillId="15" borderId="65" xfId="0" applyFont="1" applyFill="1" applyBorder="1" applyAlignment="1" applyProtection="1">
      <alignment horizontal="centerContinuous" vertical="center" wrapText="1"/>
    </xf>
    <xf numFmtId="0" fontId="4" fillId="0" borderId="65" xfId="0" applyFont="1" applyBorder="1" applyProtection="1"/>
    <xf numFmtId="0" fontId="3" fillId="0" borderId="30" xfId="0" applyFont="1" applyFill="1" applyBorder="1" applyAlignment="1" applyProtection="1">
      <alignment horizontal="center" vertical="center" wrapText="1"/>
    </xf>
    <xf numFmtId="0" fontId="12" fillId="0" borderId="15" xfId="0" applyFont="1" applyBorder="1" applyAlignment="1">
      <alignment horizontal="justify" vertical="center" wrapText="1"/>
    </xf>
    <xf numFmtId="14" fontId="37" fillId="0" borderId="15" xfId="2" applyNumberFormat="1" applyFont="1" applyFill="1" applyBorder="1" applyAlignment="1" applyProtection="1">
      <alignment horizontal="center" vertical="center" wrapText="1"/>
      <protection locked="0"/>
    </xf>
    <xf numFmtId="1" fontId="12" fillId="18" borderId="15" xfId="0" applyNumberFormat="1" applyFont="1" applyFill="1" applyBorder="1" applyAlignment="1" applyProtection="1">
      <alignment horizontal="center" vertical="center" wrapText="1"/>
    </xf>
    <xf numFmtId="0" fontId="12" fillId="28" borderId="15" xfId="2" applyFont="1" applyFill="1" applyBorder="1" applyAlignment="1" applyProtection="1">
      <alignment horizontal="center" vertical="center" wrapText="1"/>
      <protection locked="0"/>
    </xf>
    <xf numFmtId="0" fontId="12" fillId="10" borderId="15" xfId="0" applyFont="1" applyFill="1" applyBorder="1" applyAlignment="1" applyProtection="1">
      <alignment horizontal="center" vertical="center" wrapText="1"/>
    </xf>
    <xf numFmtId="0" fontId="12" fillId="18" borderId="15" xfId="0" applyFont="1" applyFill="1" applyBorder="1" applyAlignment="1" applyProtection="1">
      <alignment horizontal="centerContinuous" vertical="center"/>
    </xf>
    <xf numFmtId="0" fontId="12" fillId="0" borderId="15" xfId="0" applyFont="1" applyFill="1" applyBorder="1" applyAlignment="1" applyProtection="1">
      <alignment horizontal="center" vertical="center" wrapText="1"/>
    </xf>
    <xf numFmtId="0" fontId="12" fillId="0" borderId="15" xfId="0" applyFont="1" applyBorder="1" applyAlignment="1" applyProtection="1">
      <alignment horizontal="center" vertical="center"/>
    </xf>
    <xf numFmtId="0" fontId="4" fillId="0" borderId="15" xfId="0" applyFont="1" applyBorder="1" applyProtection="1"/>
    <xf numFmtId="0" fontId="3" fillId="0" borderId="16" xfId="0" applyFont="1" applyFill="1" applyBorder="1" applyAlignment="1" applyProtection="1">
      <alignment horizontal="center" vertical="center" wrapText="1"/>
    </xf>
    <xf numFmtId="0" fontId="0" fillId="29" borderId="0" xfId="0" applyFill="1"/>
    <xf numFmtId="0" fontId="37" fillId="0" borderId="4" xfId="2" applyFont="1" applyFill="1" applyBorder="1" applyAlignment="1" applyProtection="1">
      <alignment horizontal="justify" vertical="center" wrapText="1"/>
      <protection locked="0"/>
    </xf>
    <xf numFmtId="0" fontId="12" fillId="0" borderId="4" xfId="0" applyFont="1" applyBorder="1" applyAlignment="1">
      <alignment horizontal="justify" vertical="center" wrapText="1"/>
    </xf>
    <xf numFmtId="0" fontId="37" fillId="0" borderId="4" xfId="2" applyFont="1" applyFill="1" applyBorder="1" applyAlignment="1" applyProtection="1">
      <alignment horizontal="center" vertical="center" wrapText="1"/>
      <protection locked="0"/>
    </xf>
    <xf numFmtId="14" fontId="37" fillId="0" borderId="4" xfId="2" applyNumberFormat="1" applyFont="1" applyFill="1" applyBorder="1" applyAlignment="1" applyProtection="1">
      <alignment horizontal="center" vertical="center" wrapText="1"/>
      <protection locked="0"/>
    </xf>
    <xf numFmtId="1" fontId="12" fillId="18" borderId="4" xfId="0" applyNumberFormat="1" applyFont="1" applyFill="1" applyBorder="1" applyAlignment="1" applyProtection="1">
      <alignment horizontal="center" vertical="center" wrapText="1"/>
    </xf>
    <xf numFmtId="0" fontId="12" fillId="28" borderId="4" xfId="2" applyFont="1" applyFill="1" applyBorder="1" applyAlignment="1" applyProtection="1">
      <alignment horizontal="center" vertical="center" wrapText="1"/>
      <protection locked="0"/>
    </xf>
    <xf numFmtId="0" fontId="12" fillId="10" borderId="4" xfId="0" applyFont="1" applyFill="1" applyBorder="1" applyAlignment="1" applyProtection="1">
      <alignment horizontal="center" vertical="center" wrapText="1"/>
    </xf>
    <xf numFmtId="0" fontId="12" fillId="18" borderId="4" xfId="0" applyFont="1" applyFill="1" applyBorder="1" applyAlignment="1" applyProtection="1">
      <alignment horizontal="centerContinuous" vertical="center"/>
    </xf>
    <xf numFmtId="0" fontId="12" fillId="0" borderId="4" xfId="0" applyFont="1" applyFill="1" applyBorder="1" applyAlignment="1" applyProtection="1">
      <alignment horizontal="center" vertical="center" wrapText="1"/>
    </xf>
    <xf numFmtId="0" fontId="12" fillId="0" borderId="4" xfId="0" applyFont="1" applyBorder="1" applyAlignment="1" applyProtection="1">
      <alignment horizontal="center" vertical="center"/>
    </xf>
    <xf numFmtId="0" fontId="4" fillId="0" borderId="4" xfId="0" applyFont="1" applyBorder="1" applyProtection="1"/>
    <xf numFmtId="0" fontId="3" fillId="0" borderId="37" xfId="0" applyFont="1" applyFill="1" applyBorder="1" applyAlignment="1" applyProtection="1">
      <alignment horizontal="center" vertical="center" wrapText="1"/>
    </xf>
    <xf numFmtId="0" fontId="12" fillId="0" borderId="31" xfId="0" applyFont="1" applyBorder="1" applyAlignment="1">
      <alignment horizontal="justify" vertical="center" wrapText="1"/>
    </xf>
    <xf numFmtId="14" fontId="37" fillId="0" borderId="31" xfId="2" applyNumberFormat="1" applyFont="1" applyFill="1" applyBorder="1" applyAlignment="1" applyProtection="1">
      <alignment horizontal="center" vertical="center" wrapText="1"/>
      <protection locked="0"/>
    </xf>
    <xf numFmtId="1" fontId="12" fillId="18" borderId="31" xfId="0" applyNumberFormat="1" applyFont="1" applyFill="1" applyBorder="1" applyAlignment="1" applyProtection="1">
      <alignment horizontal="center" vertical="center" wrapText="1"/>
    </xf>
    <xf numFmtId="0" fontId="12" fillId="10" borderId="31" xfId="0" applyFont="1" applyFill="1" applyBorder="1" applyAlignment="1" applyProtection="1">
      <alignment horizontal="center" vertical="center" wrapText="1"/>
    </xf>
    <xf numFmtId="0" fontId="12" fillId="18" borderId="31" xfId="0" applyFont="1" applyFill="1" applyBorder="1" applyAlignment="1" applyProtection="1">
      <alignment horizontal="centerContinuous" vertical="center"/>
    </xf>
    <xf numFmtId="0" fontId="12" fillId="0" borderId="31" xfId="0" applyFont="1" applyFill="1" applyBorder="1" applyAlignment="1" applyProtection="1">
      <alignment horizontal="center" vertical="center" wrapText="1"/>
    </xf>
    <xf numFmtId="0" fontId="12" fillId="10" borderId="31" xfId="0" applyFont="1" applyFill="1" applyBorder="1" applyAlignment="1" applyProtection="1">
      <alignment horizontal="justify" vertical="center" wrapText="1"/>
    </xf>
    <xf numFmtId="0" fontId="12" fillId="0" borderId="31" xfId="0" applyFont="1" applyBorder="1" applyAlignment="1" applyProtection="1">
      <alignment horizontal="center" vertical="center"/>
    </xf>
    <xf numFmtId="0" fontId="3" fillId="0" borderId="41" xfId="0" applyFont="1" applyFill="1" applyBorder="1" applyAlignment="1" applyProtection="1">
      <alignment horizontal="center" vertical="center" wrapText="1"/>
    </xf>
    <xf numFmtId="16" fontId="37" fillId="0" borderId="15" xfId="2" applyNumberFormat="1" applyFont="1" applyFill="1" applyBorder="1" applyAlignment="1" applyProtection="1">
      <alignment horizontal="justify" vertical="center" wrapText="1"/>
      <protection locked="0"/>
    </xf>
    <xf numFmtId="16" fontId="37" fillId="0" borderId="4" xfId="2" applyNumberFormat="1" applyFont="1" applyFill="1" applyBorder="1" applyAlignment="1" applyProtection="1">
      <alignment horizontal="justify" vertical="center" wrapText="1"/>
      <protection locked="0"/>
    </xf>
    <xf numFmtId="16" fontId="37" fillId="0" borderId="31" xfId="2" applyNumberFormat="1" applyFont="1" applyFill="1" applyBorder="1" applyAlignment="1" applyProtection="1">
      <alignment horizontal="justify" vertical="center" wrapText="1"/>
      <protection locked="0"/>
    </xf>
    <xf numFmtId="167" fontId="37" fillId="0" borderId="15" xfId="2" applyNumberFormat="1" applyFont="1" applyFill="1" applyBorder="1" applyAlignment="1" applyProtection="1">
      <alignment horizontal="center" vertical="center" wrapText="1"/>
      <protection locked="0"/>
    </xf>
    <xf numFmtId="0" fontId="40" fillId="10" borderId="4" xfId="0" applyFont="1" applyFill="1" applyBorder="1" applyAlignment="1" applyProtection="1">
      <alignment horizontal="justify" vertical="center" wrapText="1"/>
    </xf>
    <xf numFmtId="167" fontId="37" fillId="0" borderId="31" xfId="2" applyNumberFormat="1" applyFont="1" applyFill="1" applyBorder="1" applyAlignment="1" applyProtection="1">
      <alignment horizontal="center" vertical="center" wrapText="1"/>
      <protection locked="0"/>
    </xf>
    <xf numFmtId="0" fontId="12" fillId="10" borderId="34" xfId="0" applyFont="1" applyFill="1" applyBorder="1" applyAlignment="1" applyProtection="1">
      <alignment horizontal="justify" vertical="center" wrapText="1"/>
    </xf>
    <xf numFmtId="0" fontId="37" fillId="0" borderId="15" xfId="0" applyFont="1" applyFill="1" applyBorder="1" applyAlignment="1">
      <alignment horizontal="center" vertical="center" wrapText="1"/>
    </xf>
    <xf numFmtId="0" fontId="3" fillId="15" borderId="16" xfId="0" applyFont="1" applyFill="1" applyBorder="1" applyAlignment="1" applyProtection="1">
      <alignment horizontal="center" vertical="center" wrapText="1"/>
    </xf>
    <xf numFmtId="0" fontId="37" fillId="0" borderId="31" xfId="0" applyFont="1" applyFill="1" applyBorder="1" applyAlignment="1">
      <alignment horizontal="center" vertical="center" wrapText="1"/>
    </xf>
    <xf numFmtId="0" fontId="37" fillId="0" borderId="15" xfId="0" applyFont="1" applyFill="1" applyBorder="1" applyAlignment="1">
      <alignment horizontal="left" vertical="center" wrapText="1"/>
    </xf>
    <xf numFmtId="0" fontId="37" fillId="0" borderId="4" xfId="0" applyFont="1" applyFill="1" applyBorder="1" applyAlignment="1">
      <alignment horizontal="left" vertical="center" wrapText="1"/>
    </xf>
    <xf numFmtId="0" fontId="37" fillId="0" borderId="4" xfId="0" applyFont="1" applyFill="1" applyBorder="1" applyAlignment="1">
      <alignment horizontal="justify" vertical="center" wrapText="1"/>
    </xf>
    <xf numFmtId="0" fontId="37" fillId="0" borderId="4" xfId="0" applyFont="1" applyFill="1" applyBorder="1" applyAlignment="1">
      <alignment horizontal="center" vertical="center" wrapText="1"/>
    </xf>
    <xf numFmtId="167" fontId="37" fillId="0" borderId="4" xfId="2" applyNumberFormat="1" applyFont="1" applyFill="1" applyBorder="1" applyAlignment="1" applyProtection="1">
      <alignment horizontal="center" vertical="center" wrapText="1"/>
      <protection locked="0"/>
    </xf>
    <xf numFmtId="0" fontId="37" fillId="0" borderId="31" xfId="0" applyFont="1" applyFill="1" applyBorder="1" applyAlignment="1">
      <alignment horizontal="left" vertical="center" wrapText="1"/>
    </xf>
    <xf numFmtId="0" fontId="12" fillId="0" borderId="22" xfId="0" applyFont="1" applyBorder="1" applyAlignment="1">
      <alignment horizontal="justify" vertical="center" wrapText="1"/>
    </xf>
    <xf numFmtId="0" fontId="37" fillId="0" borderId="22" xfId="0" applyFont="1" applyFill="1" applyBorder="1" applyAlignment="1">
      <alignment horizontal="center" vertical="center" wrapText="1"/>
    </xf>
    <xf numFmtId="167" fontId="37" fillId="0" borderId="22" xfId="2" applyNumberFormat="1" applyFont="1" applyFill="1" applyBorder="1" applyAlignment="1" applyProtection="1">
      <alignment horizontal="center" vertical="center" wrapText="1"/>
      <protection locked="0"/>
    </xf>
    <xf numFmtId="1" fontId="12" fillId="18" borderId="22" xfId="0" applyNumberFormat="1" applyFont="1" applyFill="1" applyBorder="1" applyAlignment="1" applyProtection="1">
      <alignment horizontal="center" vertical="center" wrapText="1"/>
    </xf>
    <xf numFmtId="0" fontId="12" fillId="28" borderId="22" xfId="2" applyFont="1" applyFill="1" applyBorder="1" applyAlignment="1" applyProtection="1">
      <alignment horizontal="center" vertical="center" wrapText="1"/>
      <protection locked="0"/>
    </xf>
    <xf numFmtId="0" fontId="12" fillId="10" borderId="22" xfId="0" applyFont="1" applyFill="1" applyBorder="1" applyAlignment="1" applyProtection="1">
      <alignment horizontal="center" vertical="center" wrapText="1"/>
    </xf>
    <xf numFmtId="0" fontId="12" fillId="18" borderId="22" xfId="0" applyFont="1" applyFill="1" applyBorder="1" applyAlignment="1" applyProtection="1">
      <alignment horizontal="centerContinuous" vertical="center"/>
    </xf>
    <xf numFmtId="0" fontId="12" fillId="0" borderId="22" xfId="0" applyFont="1" applyFill="1" applyBorder="1" applyAlignment="1" applyProtection="1">
      <alignment horizontal="center" vertical="center" wrapText="1"/>
    </xf>
    <xf numFmtId="0" fontId="12" fillId="0" borderId="22" xfId="0" applyFont="1" applyBorder="1" applyAlignment="1" applyProtection="1">
      <alignment horizontal="center" vertical="center"/>
    </xf>
    <xf numFmtId="0" fontId="4" fillId="0" borderId="22" xfId="0" applyFont="1" applyBorder="1" applyProtection="1"/>
    <xf numFmtId="0" fontId="3" fillId="0" borderId="23" xfId="0" applyFont="1" applyFill="1" applyBorder="1" applyAlignment="1" applyProtection="1">
      <alignment horizontal="center" vertical="center" wrapText="1"/>
    </xf>
    <xf numFmtId="0" fontId="12" fillId="17" borderId="33" xfId="0" applyFont="1" applyFill="1" applyBorder="1" applyAlignment="1" applyProtection="1">
      <alignment horizontal="center" vertical="center"/>
    </xf>
    <xf numFmtId="1" fontId="12" fillId="17" borderId="34" xfId="0" applyNumberFormat="1" applyFont="1" applyFill="1" applyBorder="1" applyAlignment="1">
      <alignment horizontal="center" vertical="center" wrapText="1"/>
    </xf>
    <xf numFmtId="0" fontId="12" fillId="17" borderId="34" xfId="0" applyFont="1" applyFill="1" applyBorder="1" applyAlignment="1">
      <alignment horizontal="center" vertical="center" wrapText="1"/>
    </xf>
    <xf numFmtId="0" fontId="12" fillId="0" borderId="34" xfId="0" applyFont="1" applyBorder="1" applyAlignment="1">
      <alignment horizontal="justify" vertical="center" wrapText="1"/>
    </xf>
    <xf numFmtId="0" fontId="37" fillId="0" borderId="34" xfId="0" applyFont="1" applyFill="1" applyBorder="1" applyAlignment="1">
      <alignment horizontal="center" vertical="center" wrapText="1"/>
    </xf>
    <xf numFmtId="167" fontId="37" fillId="0" borderId="34" xfId="2" applyNumberFormat="1" applyFont="1" applyFill="1" applyBorder="1" applyAlignment="1" applyProtection="1">
      <alignment horizontal="center" vertical="center" wrapText="1"/>
      <protection locked="0"/>
    </xf>
    <xf numFmtId="1" fontId="12" fillId="18" borderId="34" xfId="0" applyNumberFormat="1" applyFont="1" applyFill="1" applyBorder="1" applyAlignment="1" applyProtection="1">
      <alignment horizontal="center" vertical="center" wrapText="1"/>
    </xf>
    <xf numFmtId="0" fontId="12" fillId="10" borderId="34" xfId="0" applyFont="1" applyFill="1" applyBorder="1" applyAlignment="1" applyProtection="1">
      <alignment horizontal="center" vertical="center" wrapText="1"/>
    </xf>
    <xf numFmtId="0" fontId="12" fillId="18" borderId="34" xfId="0" applyFont="1" applyFill="1" applyBorder="1" applyAlignment="1" applyProtection="1">
      <alignment horizontal="centerContinuous" vertical="center"/>
    </xf>
    <xf numFmtId="0" fontId="12" fillId="0" borderId="34" xfId="0" applyFont="1" applyFill="1" applyBorder="1" applyAlignment="1" applyProtection="1">
      <alignment horizontal="center" vertical="center" wrapText="1"/>
    </xf>
    <xf numFmtId="0" fontId="12" fillId="0" borderId="34" xfId="0" applyFont="1" applyBorder="1" applyAlignment="1" applyProtection="1">
      <alignment horizontal="center" vertical="center"/>
    </xf>
    <xf numFmtId="0" fontId="12" fillId="17" borderId="18" xfId="0" applyFont="1" applyFill="1" applyBorder="1" applyAlignment="1" applyProtection="1">
      <alignment horizontal="center" vertical="center"/>
    </xf>
    <xf numFmtId="1" fontId="12" fillId="17" borderId="27" xfId="0" applyNumberFormat="1" applyFont="1" applyFill="1" applyBorder="1" applyAlignment="1">
      <alignment horizontal="center" vertical="center" wrapText="1"/>
    </xf>
    <xf numFmtId="0" fontId="12" fillId="17" borderId="27" xfId="0" applyFont="1" applyFill="1" applyBorder="1" applyAlignment="1">
      <alignment horizontal="center" vertical="center" wrapText="1"/>
    </xf>
    <xf numFmtId="0" fontId="12" fillId="0" borderId="27" xfId="0" applyFont="1" applyBorder="1" applyAlignment="1">
      <alignment horizontal="justify" vertical="center" wrapText="1"/>
    </xf>
    <xf numFmtId="0" fontId="37" fillId="0" borderId="27" xfId="0" applyFont="1" applyFill="1" applyBorder="1" applyAlignment="1">
      <alignment horizontal="center" vertical="center" wrapText="1"/>
    </xf>
    <xf numFmtId="167" fontId="37" fillId="0" borderId="27" xfId="2" applyNumberFormat="1" applyFont="1" applyFill="1" applyBorder="1" applyAlignment="1" applyProtection="1">
      <alignment horizontal="center" vertical="center" wrapText="1"/>
      <protection locked="0"/>
    </xf>
    <xf numFmtId="1" fontId="12" fillId="18" borderId="27" xfId="0" applyNumberFormat="1" applyFont="1" applyFill="1" applyBorder="1" applyAlignment="1" applyProtection="1">
      <alignment horizontal="center" vertical="center" wrapText="1"/>
    </xf>
    <xf numFmtId="0" fontId="12" fillId="10" borderId="27" xfId="0" applyFont="1" applyFill="1" applyBorder="1" applyAlignment="1" applyProtection="1">
      <alignment horizontal="center" vertical="center" wrapText="1"/>
    </xf>
    <xf numFmtId="0" fontId="12" fillId="18" borderId="27" xfId="0" applyFont="1" applyFill="1" applyBorder="1" applyAlignment="1" applyProtection="1">
      <alignment horizontal="centerContinuous" vertical="center"/>
    </xf>
    <xf numFmtId="0" fontId="12" fillId="0" borderId="27" xfId="0" applyFont="1" applyFill="1" applyBorder="1" applyAlignment="1" applyProtection="1">
      <alignment horizontal="center" vertical="center" wrapText="1"/>
    </xf>
    <xf numFmtId="0" fontId="12" fillId="0" borderId="27" xfId="0" applyFont="1" applyBorder="1" applyAlignment="1" applyProtection="1">
      <alignment horizontal="center" vertical="center"/>
    </xf>
    <xf numFmtId="0" fontId="3" fillId="0" borderId="19" xfId="0" applyFont="1" applyFill="1" applyBorder="1" applyAlignment="1" applyProtection="1">
      <alignment horizontal="center" vertical="center" wrapText="1"/>
    </xf>
    <xf numFmtId="0" fontId="37" fillId="0" borderId="22" xfId="0" applyFont="1" applyFill="1" applyBorder="1" applyAlignment="1">
      <alignment horizontal="left" vertical="center" wrapText="1"/>
    </xf>
    <xf numFmtId="14" fontId="37" fillId="0" borderId="27" xfId="0" applyNumberFormat="1" applyFont="1" applyFill="1" applyBorder="1" applyAlignment="1">
      <alignment horizontal="center" vertical="center" wrapText="1"/>
    </xf>
    <xf numFmtId="14" fontId="37" fillId="0" borderId="34" xfId="0" applyNumberFormat="1" applyFont="1" applyFill="1" applyBorder="1" applyAlignment="1">
      <alignment horizontal="center" vertical="center" wrapText="1"/>
    </xf>
    <xf numFmtId="0" fontId="12" fillId="25" borderId="34" xfId="0" applyFont="1" applyFill="1" applyBorder="1" applyAlignment="1" applyProtection="1">
      <alignment horizontal="center" vertical="center" wrapText="1"/>
    </xf>
    <xf numFmtId="0" fontId="37" fillId="0" borderId="27" xfId="3" applyFont="1" applyFill="1" applyBorder="1" applyAlignment="1">
      <alignment horizontal="justify" vertical="center" wrapText="1"/>
    </xf>
    <xf numFmtId="9" fontId="37" fillId="0" borderId="27" xfId="2" applyNumberFormat="1" applyFont="1" applyFill="1" applyBorder="1" applyAlignment="1" applyProtection="1">
      <alignment horizontal="center" vertical="center" wrapText="1"/>
      <protection locked="0"/>
    </xf>
    <xf numFmtId="9" fontId="12" fillId="10" borderId="27" xfId="0" applyNumberFormat="1" applyFont="1" applyFill="1" applyBorder="1" applyAlignment="1" applyProtection="1">
      <alignment horizontal="center" vertical="center" wrapText="1"/>
    </xf>
    <xf numFmtId="9" fontId="37" fillId="0" borderId="27" xfId="0" applyNumberFormat="1" applyFont="1" applyFill="1" applyBorder="1" applyAlignment="1">
      <alignment horizontal="center" vertical="center" wrapText="1"/>
    </xf>
    <xf numFmtId="0" fontId="12" fillId="17" borderId="29" xfId="0" applyFont="1" applyFill="1" applyBorder="1" applyAlignment="1" applyProtection="1">
      <alignment horizontal="center" vertical="center"/>
    </xf>
    <xf numFmtId="1" fontId="12" fillId="17" borderId="30" xfId="0" applyNumberFormat="1" applyFont="1" applyFill="1" applyBorder="1" applyAlignment="1">
      <alignment horizontal="center" vertical="center" wrapText="1"/>
    </xf>
    <xf numFmtId="0" fontId="12" fillId="17" borderId="30" xfId="2" applyFont="1" applyFill="1" applyBorder="1" applyAlignment="1" applyProtection="1">
      <alignment horizontal="justify" vertical="center" wrapText="1"/>
      <protection locked="0"/>
    </xf>
    <xf numFmtId="0" fontId="12" fillId="17" borderId="30" xfId="0" applyFont="1" applyFill="1" applyBorder="1" applyAlignment="1">
      <alignment horizontal="center" vertical="center" wrapText="1"/>
    </xf>
    <xf numFmtId="0" fontId="12" fillId="0" borderId="30" xfId="0" applyFont="1" applyBorder="1" applyAlignment="1">
      <alignment horizontal="justify" vertical="center" wrapText="1"/>
    </xf>
    <xf numFmtId="0" fontId="37" fillId="0" borderId="30" xfId="0" applyFont="1" applyFill="1" applyBorder="1" applyAlignment="1">
      <alignment horizontal="center" vertical="center" wrapText="1"/>
    </xf>
    <xf numFmtId="167" fontId="37" fillId="0" borderId="30" xfId="2" applyNumberFormat="1" applyFont="1" applyFill="1" applyBorder="1" applyAlignment="1" applyProtection="1">
      <alignment horizontal="center" vertical="center" wrapText="1"/>
      <protection locked="0"/>
    </xf>
    <xf numFmtId="1" fontId="12" fillId="18" borderId="30" xfId="0" applyNumberFormat="1" applyFont="1" applyFill="1" applyBorder="1" applyAlignment="1" applyProtection="1">
      <alignment horizontal="center" vertical="center" wrapText="1"/>
    </xf>
    <xf numFmtId="0" fontId="12" fillId="28" borderId="30" xfId="2" applyFont="1" applyFill="1" applyBorder="1" applyAlignment="1" applyProtection="1">
      <alignment horizontal="center" vertical="center" wrapText="1"/>
      <protection locked="0"/>
    </xf>
    <xf numFmtId="0" fontId="12" fillId="10" borderId="30" xfId="0" applyFont="1" applyFill="1" applyBorder="1" applyAlignment="1" applyProtection="1">
      <alignment horizontal="center" vertical="center" wrapText="1"/>
    </xf>
    <xf numFmtId="0" fontId="12" fillId="18" borderId="30" xfId="0" applyFont="1" applyFill="1" applyBorder="1" applyAlignment="1" applyProtection="1">
      <alignment horizontal="centerContinuous" vertical="center"/>
    </xf>
    <xf numFmtId="0" fontId="12" fillId="0" borderId="30" xfId="0" applyFont="1" applyFill="1" applyBorder="1" applyAlignment="1" applyProtection="1">
      <alignment horizontal="center" vertical="center" wrapText="1"/>
    </xf>
    <xf numFmtId="0" fontId="12" fillId="0" borderId="30" xfId="0" applyFont="1" applyBorder="1" applyAlignment="1" applyProtection="1">
      <alignment horizontal="center" vertical="center"/>
    </xf>
    <xf numFmtId="0" fontId="3" fillId="0" borderId="32" xfId="0" applyFont="1" applyFill="1" applyBorder="1" applyAlignment="1" applyProtection="1">
      <alignment horizontal="center" vertical="center" wrapText="1"/>
    </xf>
    <xf numFmtId="14" fontId="37" fillId="0" borderId="15" xfId="0" applyNumberFormat="1" applyFont="1" applyFill="1" applyBorder="1" applyAlignment="1">
      <alignment horizontal="center" vertical="center" wrapText="1"/>
    </xf>
    <xf numFmtId="14" fontId="37" fillId="0" borderId="4" xfId="0" applyNumberFormat="1" applyFont="1" applyFill="1" applyBorder="1" applyAlignment="1">
      <alignment horizontal="center" vertical="center" wrapText="1"/>
    </xf>
    <xf numFmtId="14" fontId="37" fillId="0" borderId="31" xfId="0" applyNumberFormat="1" applyFont="1" applyFill="1" applyBorder="1" applyAlignment="1">
      <alignment horizontal="center" vertical="center" wrapText="1"/>
    </xf>
    <xf numFmtId="14" fontId="37" fillId="0" borderId="22" xfId="0" applyNumberFormat="1" applyFont="1" applyFill="1" applyBorder="1" applyAlignment="1">
      <alignment horizontal="center" vertical="center" wrapText="1"/>
    </xf>
    <xf numFmtId="0" fontId="12" fillId="10" borderId="20" xfId="0" applyFont="1" applyFill="1" applyBorder="1" applyAlignment="1" applyProtection="1">
      <alignment horizontal="justify" vertical="center" wrapText="1"/>
    </xf>
    <xf numFmtId="0" fontId="37" fillId="0" borderId="34" xfId="0" applyNumberFormat="1" applyFont="1" applyFill="1" applyBorder="1" applyAlignment="1">
      <alignment horizontal="center" vertical="center" wrapText="1"/>
    </xf>
    <xf numFmtId="0" fontId="3" fillId="0" borderId="34" xfId="0" applyFont="1" applyFill="1" applyBorder="1" applyAlignment="1" applyProtection="1">
      <alignment horizontal="centerContinuous" vertical="center"/>
    </xf>
    <xf numFmtId="0" fontId="38" fillId="0" borderId="15" xfId="0" applyFont="1" applyBorder="1" applyAlignment="1">
      <alignment horizontal="justify" vertical="center" wrapText="1"/>
    </xf>
    <xf numFmtId="0" fontId="12" fillId="15" borderId="15" xfId="0" applyFont="1" applyFill="1" applyBorder="1" applyAlignment="1">
      <alignment horizontal="center" vertical="center" wrapText="1"/>
    </xf>
    <xf numFmtId="0" fontId="50" fillId="0" borderId="15" xfId="0" applyFont="1" applyBorder="1" applyAlignment="1">
      <alignment horizontal="center" vertical="center" wrapText="1"/>
    </xf>
    <xf numFmtId="0" fontId="38" fillId="0" borderId="15" xfId="0" applyFont="1" applyBorder="1" applyAlignment="1">
      <alignment horizontal="center" vertical="center" wrapText="1"/>
    </xf>
    <xf numFmtId="0" fontId="0" fillId="0" borderId="15" xfId="0" applyBorder="1" applyAlignment="1">
      <alignment horizontal="center" vertical="center"/>
    </xf>
    <xf numFmtId="14" fontId="0" fillId="0" borderId="15" xfId="0" applyNumberFormat="1" applyBorder="1" applyAlignment="1">
      <alignment horizontal="center" vertical="center"/>
    </xf>
    <xf numFmtId="0" fontId="4" fillId="10" borderId="16" xfId="0" applyFont="1" applyFill="1" applyBorder="1" applyAlignment="1" applyProtection="1">
      <alignment horizontal="justify" vertical="center" wrapText="1"/>
    </xf>
    <xf numFmtId="0" fontId="0" fillId="30" borderId="0" xfId="0" applyFill="1"/>
    <xf numFmtId="0" fontId="38" fillId="0" borderId="22" xfId="0" applyFont="1" applyBorder="1" applyAlignment="1">
      <alignment horizontal="justify" vertical="center" wrapText="1"/>
    </xf>
    <xf numFmtId="0" fontId="12" fillId="15" borderId="22" xfId="0" applyFont="1" applyFill="1" applyBorder="1" applyAlignment="1">
      <alignment horizontal="center" vertical="center" wrapText="1"/>
    </xf>
    <xf numFmtId="0" fontId="38" fillId="0" borderId="22" xfId="0" applyFont="1" applyBorder="1" applyAlignment="1">
      <alignment horizontal="center" vertical="center" wrapText="1"/>
    </xf>
    <xf numFmtId="0" fontId="50" fillId="0" borderId="22" xfId="0" applyFont="1" applyBorder="1" applyAlignment="1">
      <alignment horizontal="center" vertical="center" wrapText="1"/>
    </xf>
    <xf numFmtId="0" fontId="0" fillId="0" borderId="22" xfId="0" applyBorder="1" applyAlignment="1">
      <alignment horizontal="center" vertical="center"/>
    </xf>
    <xf numFmtId="14" fontId="0" fillId="0" borderId="22" xfId="0" applyNumberFormat="1" applyBorder="1" applyAlignment="1">
      <alignment horizontal="center" vertical="center"/>
    </xf>
    <xf numFmtId="0" fontId="12" fillId="10" borderId="23" xfId="0" applyFont="1" applyFill="1" applyBorder="1" applyAlignment="1" applyProtection="1">
      <alignment horizontal="justify" vertical="center" wrapText="1"/>
    </xf>
    <xf numFmtId="0" fontId="12" fillId="0" borderId="18" xfId="0" applyFont="1" applyBorder="1" applyAlignment="1" applyProtection="1">
      <alignment horizontal="center" vertical="center"/>
    </xf>
    <xf numFmtId="0" fontId="12" fillId="0" borderId="0" xfId="0" applyFont="1" applyBorder="1" applyAlignment="1" applyProtection="1">
      <alignment horizontal="centerContinuous" vertical="center"/>
    </xf>
    <xf numFmtId="0" fontId="4" fillId="0" borderId="0" xfId="0" applyFont="1" applyBorder="1" applyAlignment="1" applyProtection="1">
      <alignment horizontal="centerContinuous"/>
    </xf>
    <xf numFmtId="0" fontId="0" fillId="0" borderId="0" xfId="0" applyBorder="1" applyAlignment="1">
      <alignment horizontal="centerContinuous" vertical="center"/>
    </xf>
    <xf numFmtId="0" fontId="0" fillId="31" borderId="0" xfId="0" applyFill="1"/>
    <xf numFmtId="0" fontId="38" fillId="0" borderId="4" xfId="0" applyFont="1" applyBorder="1" applyAlignment="1">
      <alignment horizontal="justify" vertical="center" wrapText="1"/>
    </xf>
    <xf numFmtId="0" fontId="0" fillId="0" borderId="4" xfId="0" applyBorder="1" applyAlignment="1">
      <alignment horizontal="center" vertical="center"/>
    </xf>
    <xf numFmtId="14" fontId="0" fillId="0" borderId="4" xfId="0" applyNumberFormat="1" applyBorder="1" applyAlignment="1">
      <alignment horizontal="center" vertical="center"/>
    </xf>
    <xf numFmtId="0" fontId="38" fillId="0" borderId="31" xfId="0" applyFont="1" applyBorder="1" applyAlignment="1">
      <alignment horizontal="justify" vertical="center" wrapText="1"/>
    </xf>
    <xf numFmtId="0" fontId="0" fillId="0" borderId="31" xfId="0" applyBorder="1" applyAlignment="1">
      <alignment horizontal="center" vertical="center"/>
    </xf>
    <xf numFmtId="14" fontId="0" fillId="0" borderId="31" xfId="0" applyNumberFormat="1" applyBorder="1" applyAlignment="1">
      <alignment horizontal="center" vertical="center"/>
    </xf>
    <xf numFmtId="0" fontId="45" fillId="0" borderId="15" xfId="0" applyFont="1" applyBorder="1" applyAlignment="1">
      <alignment horizontal="center" vertical="center" wrapText="1"/>
    </xf>
    <xf numFmtId="0" fontId="45" fillId="0" borderId="22" xfId="0" applyFont="1" applyBorder="1" applyAlignment="1">
      <alignment horizontal="center" vertical="center" wrapText="1"/>
    </xf>
    <xf numFmtId="0" fontId="45" fillId="15" borderId="15" xfId="0" applyFont="1" applyFill="1" applyBorder="1" applyAlignment="1">
      <alignment horizontal="center" vertical="center" wrapText="1"/>
    </xf>
    <xf numFmtId="0" fontId="45" fillId="15" borderId="4" xfId="0" applyFont="1" applyFill="1" applyBorder="1" applyAlignment="1">
      <alignment horizontal="center" vertical="center" wrapText="1"/>
    </xf>
    <xf numFmtId="0" fontId="45" fillId="15" borderId="31" xfId="0" applyFont="1" applyFill="1" applyBorder="1" applyAlignment="1">
      <alignment horizontal="center" vertical="center" wrapText="1"/>
    </xf>
    <xf numFmtId="0" fontId="45" fillId="0" borderId="4" xfId="0" applyFont="1" applyBorder="1" applyAlignment="1">
      <alignment horizontal="center" vertical="center" wrapText="1"/>
    </xf>
    <xf numFmtId="0" fontId="45" fillId="15" borderId="22" xfId="0" applyFont="1" applyFill="1" applyBorder="1" applyAlignment="1">
      <alignment horizontal="center" vertical="center" wrapText="1"/>
    </xf>
    <xf numFmtId="0" fontId="3" fillId="17" borderId="0" xfId="0" applyFont="1" applyFill="1" applyBorder="1" applyAlignment="1" applyProtection="1">
      <alignment horizontal="centerContinuous" vertical="center"/>
    </xf>
    <xf numFmtId="0" fontId="2" fillId="17" borderId="0" xfId="0" applyFont="1" applyFill="1" applyBorder="1" applyAlignment="1">
      <alignment horizontal="centerContinuous" vertical="center" wrapText="1"/>
    </xf>
    <xf numFmtId="0" fontId="52" fillId="0" borderId="0" xfId="0" applyFont="1" applyBorder="1" applyAlignment="1">
      <alignment horizontal="centerContinuous" vertical="center" wrapText="1"/>
    </xf>
    <xf numFmtId="0" fontId="53" fillId="15" borderId="0" xfId="0" applyFont="1" applyFill="1" applyBorder="1" applyAlignment="1">
      <alignment horizontal="centerContinuous" vertical="center" wrapText="1"/>
    </xf>
    <xf numFmtId="14" fontId="2" fillId="0" borderId="0" xfId="0" applyNumberFormat="1" applyFont="1" applyBorder="1" applyAlignment="1">
      <alignment horizontal="centerContinuous" vertical="center"/>
    </xf>
    <xf numFmtId="1" fontId="3" fillId="18" borderId="0" xfId="0" applyNumberFormat="1" applyFont="1" applyFill="1" applyBorder="1" applyAlignment="1" applyProtection="1">
      <alignment horizontal="centerContinuous" vertical="center" wrapText="1"/>
    </xf>
    <xf numFmtId="0" fontId="47" fillId="28" borderId="0" xfId="2" applyFont="1" applyFill="1" applyBorder="1" applyAlignment="1" applyProtection="1">
      <alignment horizontal="centerContinuous" vertical="center" wrapText="1"/>
      <protection locked="0"/>
    </xf>
    <xf numFmtId="0" fontId="3" fillId="10" borderId="0" xfId="0" applyFont="1" applyFill="1" applyBorder="1" applyAlignment="1" applyProtection="1">
      <alignment horizontal="centerContinuous" vertical="center" wrapText="1"/>
    </xf>
    <xf numFmtId="0" fontId="3" fillId="18" borderId="0" xfId="0" applyFont="1" applyFill="1" applyBorder="1" applyAlignment="1" applyProtection="1">
      <alignment horizontal="centerContinuous" vertical="center"/>
    </xf>
    <xf numFmtId="0" fontId="47" fillId="10" borderId="0" xfId="0" applyFont="1" applyFill="1" applyBorder="1" applyAlignment="1" applyProtection="1">
      <alignment horizontal="centerContinuous" vertical="center" wrapText="1"/>
    </xf>
    <xf numFmtId="0" fontId="47" fillId="0" borderId="0" xfId="0" applyFont="1" applyBorder="1" applyAlignment="1" applyProtection="1">
      <alignment horizontal="centerContinuous" vertical="center"/>
    </xf>
    <xf numFmtId="0" fontId="0" fillId="0" borderId="0" xfId="0" applyBorder="1" applyAlignment="1">
      <alignment horizontal="center" vertical="center"/>
    </xf>
    <xf numFmtId="0" fontId="3" fillId="0" borderId="15" xfId="0" applyFont="1" applyFill="1" applyBorder="1" applyAlignment="1" applyProtection="1">
      <alignment horizontal="center" vertical="center" wrapText="1"/>
    </xf>
    <xf numFmtId="0" fontId="0" fillId="32" borderId="0" xfId="0" applyFill="1"/>
    <xf numFmtId="0" fontId="3" fillId="0" borderId="22" xfId="0" applyFont="1" applyFill="1" applyBorder="1" applyAlignment="1" applyProtection="1">
      <alignment horizontal="center" vertical="center" wrapText="1"/>
    </xf>
    <xf numFmtId="0" fontId="12" fillId="17" borderId="42" xfId="0" applyFont="1" applyFill="1" applyBorder="1" applyAlignment="1" applyProtection="1">
      <alignment horizontal="center" vertical="center"/>
    </xf>
    <xf numFmtId="1" fontId="12" fillId="17" borderId="43" xfId="0" applyNumberFormat="1" applyFont="1" applyFill="1" applyBorder="1" applyAlignment="1">
      <alignment horizontal="center" vertical="center" wrapText="1"/>
    </xf>
    <xf numFmtId="0" fontId="12" fillId="17" borderId="43" xfId="2" applyFont="1" applyFill="1" applyBorder="1" applyAlignment="1" applyProtection="1">
      <alignment horizontal="justify" vertical="center" wrapText="1"/>
      <protection locked="0"/>
    </xf>
    <xf numFmtId="0" fontId="12" fillId="28" borderId="43" xfId="2" applyFont="1" applyFill="1" applyBorder="1" applyAlignment="1" applyProtection="1">
      <alignment horizontal="center" vertical="center" wrapText="1"/>
      <protection locked="0"/>
    </xf>
    <xf numFmtId="0" fontId="4" fillId="18" borderId="43" xfId="0" applyFont="1" applyFill="1" applyBorder="1" applyAlignment="1" applyProtection="1">
      <alignment horizontal="centerContinuous" vertical="center"/>
    </xf>
    <xf numFmtId="0" fontId="12" fillId="0" borderId="43" xfId="0" applyFont="1" applyFill="1" applyBorder="1" applyAlignment="1" applyProtection="1">
      <alignment horizontal="center" vertical="center" wrapText="1"/>
    </xf>
    <xf numFmtId="0" fontId="12" fillId="0" borderId="43" xfId="0" applyFont="1" applyBorder="1" applyAlignment="1" applyProtection="1">
      <alignment horizontal="center" vertical="center"/>
    </xf>
    <xf numFmtId="0" fontId="4" fillId="0" borderId="43" xfId="0" applyFont="1" applyBorder="1" applyProtection="1"/>
    <xf numFmtId="0" fontId="3" fillId="0" borderId="43" xfId="0" applyFont="1" applyFill="1" applyBorder="1" applyAlignment="1" applyProtection="1">
      <alignment horizontal="center" vertical="center" wrapText="1"/>
    </xf>
    <xf numFmtId="0" fontId="3" fillId="15" borderId="0" xfId="0" applyFont="1" applyFill="1" applyBorder="1" applyAlignment="1" applyProtection="1">
      <alignment horizontal="centerContinuous" vertical="center" wrapText="1"/>
    </xf>
    <xf numFmtId="1" fontId="12" fillId="15" borderId="0" xfId="0" applyNumberFormat="1" applyFont="1" applyFill="1" applyBorder="1" applyAlignment="1">
      <alignment horizontal="centerContinuous" vertical="center" wrapText="1"/>
    </xf>
    <xf numFmtId="0" fontId="12" fillId="15" borderId="0" xfId="2" applyFont="1" applyFill="1" applyBorder="1" applyAlignment="1" applyProtection="1">
      <alignment horizontal="centerContinuous" vertical="center" wrapText="1"/>
      <protection locked="0"/>
    </xf>
    <xf numFmtId="0" fontId="38" fillId="15" borderId="0" xfId="0" applyFont="1" applyFill="1" applyBorder="1" applyAlignment="1">
      <alignment horizontal="centerContinuous" vertical="center" wrapText="1"/>
    </xf>
    <xf numFmtId="0" fontId="45" fillId="15" borderId="0" xfId="0" applyFont="1" applyFill="1" applyBorder="1" applyAlignment="1">
      <alignment horizontal="centerContinuous" vertical="center" wrapText="1"/>
    </xf>
    <xf numFmtId="14" fontId="0" fillId="15" borderId="0" xfId="0" applyNumberFormat="1" applyFill="1" applyBorder="1" applyAlignment="1">
      <alignment horizontal="centerContinuous" vertical="center" wrapText="1"/>
    </xf>
    <xf numFmtId="1" fontId="4" fillId="15" borderId="0" xfId="0" applyNumberFormat="1" applyFont="1" applyFill="1" applyBorder="1" applyAlignment="1" applyProtection="1">
      <alignment horizontal="centerContinuous" vertical="center" wrapText="1"/>
    </xf>
    <xf numFmtId="0" fontId="4" fillId="15" borderId="0" xfId="0" applyFont="1" applyFill="1" applyBorder="1" applyAlignment="1" applyProtection="1">
      <alignment horizontal="centerContinuous" vertical="center" wrapText="1"/>
    </xf>
    <xf numFmtId="0" fontId="12" fillId="15" borderId="0" xfId="0" applyFont="1" applyFill="1" applyBorder="1" applyAlignment="1" applyProtection="1">
      <alignment horizontal="centerContinuous" vertical="center" wrapText="1"/>
    </xf>
    <xf numFmtId="0" fontId="0" fillId="33" borderId="0" xfId="0" applyFill="1"/>
    <xf numFmtId="0" fontId="38" fillId="0" borderId="44" xfId="0" applyFont="1" applyBorder="1" applyAlignment="1">
      <alignment horizontal="justify" vertical="center" wrapText="1"/>
    </xf>
    <xf numFmtId="0" fontId="45" fillId="15" borderId="44" xfId="0" applyFont="1" applyFill="1" applyBorder="1" applyAlignment="1">
      <alignment horizontal="center" vertical="center" wrapText="1"/>
    </xf>
    <xf numFmtId="14" fontId="0" fillId="0" borderId="44" xfId="0" applyNumberFormat="1" applyBorder="1" applyAlignment="1">
      <alignment horizontal="center" vertical="center"/>
    </xf>
    <xf numFmtId="0" fontId="12" fillId="0" borderId="44" xfId="0" applyFont="1" applyFill="1" applyBorder="1" applyAlignment="1" applyProtection="1">
      <alignment horizontal="center" vertical="center" wrapText="1"/>
    </xf>
    <xf numFmtId="0" fontId="12" fillId="10" borderId="44" xfId="0" applyFont="1" applyFill="1" applyBorder="1" applyAlignment="1" applyProtection="1">
      <alignment horizontal="justify" vertical="center" wrapText="1"/>
    </xf>
    <xf numFmtId="0" fontId="12" fillId="0" borderId="44" xfId="0" applyFont="1" applyBorder="1" applyAlignment="1" applyProtection="1">
      <alignment horizontal="center" vertical="center"/>
    </xf>
    <xf numFmtId="0" fontId="4" fillId="0" borderId="44" xfId="0" applyFont="1" applyBorder="1" applyProtection="1"/>
    <xf numFmtId="0" fontId="38" fillId="0" borderId="27" xfId="0" applyFont="1" applyBorder="1" applyAlignment="1">
      <alignment horizontal="justify" vertical="center" wrapText="1"/>
    </xf>
    <xf numFmtId="0" fontId="45" fillId="15" borderId="27" xfId="0" applyFont="1" applyFill="1" applyBorder="1" applyAlignment="1">
      <alignment horizontal="center" vertical="center" wrapText="1"/>
    </xf>
    <xf numFmtId="14" fontId="0" fillId="0" borderId="27" xfId="0" applyNumberFormat="1" applyBorder="1" applyAlignment="1">
      <alignment horizontal="center" vertical="center"/>
    </xf>
    <xf numFmtId="0" fontId="4" fillId="0" borderId="27" xfId="0" applyFont="1" applyBorder="1" applyProtection="1"/>
    <xf numFmtId="0" fontId="38" fillId="0" borderId="34" xfId="0" applyFont="1" applyBorder="1" applyAlignment="1">
      <alignment horizontal="justify" vertical="center" wrapText="1"/>
    </xf>
    <xf numFmtId="0" fontId="45" fillId="15" borderId="34" xfId="0" applyFont="1" applyFill="1" applyBorder="1" applyAlignment="1">
      <alignment horizontal="center" vertical="center" wrapText="1"/>
    </xf>
    <xf numFmtId="14" fontId="0" fillId="0" borderId="34" xfId="0" applyNumberFormat="1" applyBorder="1" applyAlignment="1">
      <alignment horizontal="center" vertical="center"/>
    </xf>
    <xf numFmtId="0" fontId="4" fillId="0" borderId="34" xfId="0" applyFont="1" applyBorder="1" applyProtection="1"/>
    <xf numFmtId="0" fontId="30" fillId="17" borderId="43" xfId="2" applyFont="1" applyFill="1" applyBorder="1" applyAlignment="1" applyProtection="1">
      <alignment horizontal="justify" vertical="center" wrapText="1"/>
      <protection locked="0"/>
    </xf>
    <xf numFmtId="0" fontId="38" fillId="0" borderId="43" xfId="0" applyFont="1" applyBorder="1" applyAlignment="1">
      <alignment horizontal="justify" vertical="center" wrapText="1"/>
    </xf>
    <xf numFmtId="0" fontId="45" fillId="15" borderId="43" xfId="0" applyFont="1" applyFill="1" applyBorder="1" applyAlignment="1">
      <alignment horizontal="center" vertical="center" wrapText="1"/>
    </xf>
    <xf numFmtId="14" fontId="0" fillId="0" borderId="43" xfId="0" applyNumberFormat="1" applyBorder="1" applyAlignment="1">
      <alignment horizontal="center" vertical="center"/>
    </xf>
    <xf numFmtId="0" fontId="3" fillId="0" borderId="0" xfId="0" applyFont="1" applyFill="1" applyBorder="1" applyAlignment="1" applyProtection="1">
      <alignment horizontal="center"/>
    </xf>
    <xf numFmtId="0" fontId="3" fillId="14" borderId="27" xfId="0" applyFont="1" applyFill="1" applyBorder="1" applyAlignment="1" applyProtection="1">
      <alignment horizontal="left" vertical="center" wrapText="1"/>
    </xf>
    <xf numFmtId="0" fontId="3" fillId="0" borderId="27" xfId="0" applyFont="1" applyFill="1" applyBorder="1" applyAlignment="1" applyProtection="1">
      <alignment horizontal="left" vertical="center" wrapText="1"/>
    </xf>
    <xf numFmtId="2" fontId="4" fillId="34" borderId="27" xfId="0" applyNumberFormat="1" applyFont="1" applyFill="1" applyBorder="1" applyAlignment="1" applyProtection="1">
      <alignment horizontal="center" vertical="center" wrapText="1"/>
    </xf>
    <xf numFmtId="0" fontId="4" fillId="0" borderId="58" xfId="0" applyFont="1" applyFill="1" applyBorder="1" applyAlignment="1" applyProtection="1">
      <alignment horizontal="center" vertical="center" wrapText="1"/>
    </xf>
    <xf numFmtId="0" fontId="4" fillId="0" borderId="59" xfId="0" applyFont="1" applyFill="1" applyBorder="1" applyAlignment="1" applyProtection="1">
      <alignment horizontal="center" vertical="center" wrapText="1"/>
    </xf>
    <xf numFmtId="0" fontId="4" fillId="0" borderId="12" xfId="0" applyFont="1" applyBorder="1" applyProtection="1"/>
    <xf numFmtId="0" fontId="4" fillId="0" borderId="0" xfId="0" applyFont="1" applyBorder="1" applyAlignment="1" applyProtection="1">
      <alignment horizontal="center" vertical="center" wrapText="1"/>
    </xf>
    <xf numFmtId="0" fontId="4" fillId="2" borderId="0" xfId="0" applyFont="1" applyFill="1" applyProtection="1"/>
    <xf numFmtId="0" fontId="4" fillId="2" borderId="0" xfId="0" applyFont="1" applyFill="1" applyAlignment="1" applyProtection="1">
      <alignment horizontal="center"/>
    </xf>
    <xf numFmtId="0" fontId="4" fillId="0" borderId="9" xfId="0" applyFont="1" applyBorder="1" applyAlignment="1" applyProtection="1">
      <alignment horizontal="center" vertical="center" wrapText="1"/>
    </xf>
    <xf numFmtId="0" fontId="4" fillId="0" borderId="10" xfId="0" applyFont="1" applyBorder="1" applyAlignment="1" applyProtection="1">
      <alignment horizontal="center" vertical="center" wrapText="1"/>
    </xf>
    <xf numFmtId="0" fontId="4" fillId="0" borderId="10" xfId="0" applyFont="1" applyBorder="1" applyProtection="1"/>
    <xf numFmtId="0" fontId="3" fillId="0" borderId="11" xfId="0" applyFont="1" applyBorder="1" applyAlignment="1" applyProtection="1">
      <alignment horizontal="centerContinuous" vertical="center"/>
    </xf>
    <xf numFmtId="0" fontId="3" fillId="0" borderId="57" xfId="0" applyFont="1" applyBorder="1" applyAlignment="1" applyProtection="1">
      <alignment horizontal="centerContinuous" vertical="center"/>
    </xf>
    <xf numFmtId="0" fontId="3" fillId="0" borderId="12" xfId="0" applyFont="1" applyBorder="1" applyAlignment="1" applyProtection="1">
      <alignment horizontal="centerContinuous" vertical="center"/>
    </xf>
    <xf numFmtId="0" fontId="3" fillId="0" borderId="0" xfId="0" applyFont="1" applyBorder="1" applyAlignment="1" applyProtection="1"/>
    <xf numFmtId="0" fontId="4" fillId="0" borderId="57" xfId="0" applyFont="1" applyBorder="1" applyAlignment="1" applyProtection="1">
      <alignment horizontal="left"/>
    </xf>
    <xf numFmtId="0" fontId="4" fillId="0" borderId="12" xfId="0" applyFont="1" applyBorder="1" applyAlignment="1" applyProtection="1">
      <alignment horizontal="left"/>
    </xf>
    <xf numFmtId="0" fontId="4" fillId="0" borderId="66" xfId="0" applyFont="1" applyBorder="1" applyAlignment="1" applyProtection="1">
      <alignment vertical="center"/>
    </xf>
    <xf numFmtId="0" fontId="4" fillId="0" borderId="67" xfId="0" applyFont="1" applyBorder="1" applyAlignment="1">
      <alignment vertical="center"/>
    </xf>
    <xf numFmtId="0" fontId="3" fillId="0" borderId="66" xfId="0" applyFont="1" applyBorder="1" applyAlignment="1" applyProtection="1">
      <alignment vertical="center"/>
    </xf>
    <xf numFmtId="0" fontId="3" fillId="0" borderId="68" xfId="0" applyFont="1" applyBorder="1" applyAlignment="1" applyProtection="1">
      <alignment vertical="center"/>
    </xf>
    <xf numFmtId="169" fontId="55" fillId="0" borderId="68" xfId="0" applyNumberFormat="1" applyFont="1" applyBorder="1" applyAlignment="1" applyProtection="1">
      <alignment vertical="center"/>
    </xf>
    <xf numFmtId="0" fontId="4" fillId="0" borderId="69" xfId="0" applyFont="1" applyBorder="1" applyAlignment="1" applyProtection="1">
      <alignment vertical="center"/>
    </xf>
    <xf numFmtId="0" fontId="4" fillId="0" borderId="70" xfId="0" applyFont="1" applyBorder="1" applyAlignment="1">
      <alignment vertical="center"/>
    </xf>
    <xf numFmtId="0" fontId="3" fillId="0" borderId="69" xfId="0" applyFont="1" applyBorder="1" applyAlignment="1" applyProtection="1">
      <alignment vertical="center"/>
    </xf>
    <xf numFmtId="0" fontId="3" fillId="0" borderId="71" xfId="0" applyFont="1" applyBorder="1" applyAlignment="1" applyProtection="1">
      <alignment vertical="center"/>
    </xf>
    <xf numFmtId="170" fontId="55" fillId="0" borderId="72" xfId="0" applyNumberFormat="1" applyFont="1" applyBorder="1" applyAlignment="1" applyProtection="1">
      <alignment vertical="center"/>
    </xf>
    <xf numFmtId="0" fontId="4" fillId="20" borderId="11" xfId="0" applyFont="1" applyFill="1" applyBorder="1" applyAlignment="1" applyProtection="1">
      <alignment horizontal="center"/>
    </xf>
    <xf numFmtId="0" fontId="4" fillId="20" borderId="12" xfId="0" applyFont="1" applyFill="1" applyBorder="1" applyAlignment="1" applyProtection="1">
      <alignment horizontal="center"/>
    </xf>
    <xf numFmtId="0" fontId="3" fillId="0" borderId="66" xfId="0" applyFont="1" applyBorder="1" applyAlignment="1" applyProtection="1">
      <alignment vertical="center" wrapText="1"/>
    </xf>
    <xf numFmtId="0" fontId="3" fillId="0" borderId="68" xfId="0" applyFont="1" applyBorder="1" applyAlignment="1" applyProtection="1">
      <alignment vertical="center" wrapText="1"/>
    </xf>
    <xf numFmtId="10" fontId="55" fillId="0" borderId="13" xfId="0" applyNumberFormat="1" applyFont="1" applyBorder="1" applyAlignment="1" applyProtection="1">
      <alignment vertical="center"/>
    </xf>
    <xf numFmtId="0" fontId="4" fillId="16" borderId="11" xfId="0" applyFont="1" applyFill="1" applyBorder="1" applyAlignment="1" applyProtection="1">
      <alignment horizontal="center"/>
    </xf>
    <xf numFmtId="0" fontId="4" fillId="16" borderId="12" xfId="0" applyFont="1" applyFill="1" applyBorder="1" applyAlignment="1" applyProtection="1">
      <alignment horizontal="center"/>
    </xf>
    <xf numFmtId="10" fontId="55" fillId="0" borderId="20" xfId="0" applyNumberFormat="1" applyFont="1" applyBorder="1" applyAlignment="1" applyProtection="1">
      <alignment vertical="center"/>
    </xf>
    <xf numFmtId="0" fontId="4" fillId="35" borderId="11" xfId="0" applyFont="1" applyFill="1" applyBorder="1" applyAlignment="1" applyProtection="1">
      <alignment horizontal="center"/>
    </xf>
    <xf numFmtId="0" fontId="4" fillId="35" borderId="12" xfId="0" applyFont="1" applyFill="1" applyBorder="1" applyAlignment="1" applyProtection="1">
      <alignment horizontal="center"/>
    </xf>
    <xf numFmtId="0" fontId="4" fillId="14" borderId="11" xfId="0" applyFont="1" applyFill="1" applyBorder="1" applyAlignment="1" applyProtection="1">
      <alignment horizontal="center"/>
    </xf>
    <xf numFmtId="0" fontId="4" fillId="14" borderId="12" xfId="0" applyFont="1" applyFill="1" applyBorder="1" applyAlignment="1" applyProtection="1">
      <alignment horizontal="center"/>
    </xf>
    <xf numFmtId="0" fontId="4" fillId="0" borderId="0" xfId="0" applyFont="1" applyAlignment="1" applyProtection="1"/>
    <xf numFmtId="0" fontId="6" fillId="12" borderId="4" xfId="0" applyFont="1" applyFill="1" applyBorder="1" applyAlignment="1" applyProtection="1">
      <alignment horizontal="center"/>
    </xf>
    <xf numFmtId="0" fontId="56" fillId="36" borderId="4" xfId="0" applyFont="1" applyFill="1" applyBorder="1" applyAlignment="1" applyProtection="1">
      <alignment horizontal="center"/>
    </xf>
    <xf numFmtId="0" fontId="3" fillId="37" borderId="4" xfId="0" applyFont="1" applyFill="1" applyBorder="1" applyAlignment="1" applyProtection="1">
      <alignment horizontal="center"/>
    </xf>
    <xf numFmtId="0" fontId="3" fillId="38" borderId="4" xfId="0" applyFont="1" applyFill="1" applyBorder="1" applyAlignment="1" applyProtection="1">
      <alignment horizontal="center"/>
    </xf>
    <xf numFmtId="0" fontId="3" fillId="18" borderId="4" xfId="0" applyFont="1" applyFill="1" applyBorder="1" applyAlignment="1" applyProtection="1">
      <alignment horizontal="center"/>
    </xf>
    <xf numFmtId="0" fontId="4" fillId="19" borderId="4" xfId="0" applyFont="1" applyFill="1" applyBorder="1" applyProtection="1"/>
    <xf numFmtId="0" fontId="4" fillId="27" borderId="4" xfId="0" applyFont="1" applyFill="1" applyBorder="1" applyAlignment="1" applyProtection="1">
      <alignment horizontal="center"/>
    </xf>
    <xf numFmtId="0" fontId="4" fillId="39" borderId="4" xfId="0" applyFont="1" applyFill="1" applyBorder="1" applyAlignment="1" applyProtection="1">
      <alignment horizontal="center"/>
    </xf>
    <xf numFmtId="0" fontId="4" fillId="10" borderId="4" xfId="0" applyFont="1" applyFill="1" applyBorder="1" applyAlignment="1" applyProtection="1">
      <alignment horizontal="center"/>
    </xf>
    <xf numFmtId="0" fontId="4" fillId="40" borderId="4" xfId="0" applyFont="1" applyFill="1" applyBorder="1" applyAlignment="1" applyProtection="1">
      <alignment horizontal="center"/>
    </xf>
    <xf numFmtId="0" fontId="4" fillId="3" borderId="4" xfId="0" applyFont="1" applyFill="1" applyBorder="1" applyProtection="1"/>
    <xf numFmtId="0" fontId="3" fillId="0" borderId="0" xfId="0" applyFont="1" applyBorder="1" applyAlignment="1" applyProtection="1">
      <alignment horizontal="center"/>
    </xf>
    <xf numFmtId="0" fontId="4" fillId="0" borderId="0" xfId="0" applyFont="1" applyBorder="1" applyAlignment="1" applyProtection="1">
      <alignment horizontal="left"/>
    </xf>
    <xf numFmtId="0" fontId="4" fillId="0" borderId="4" xfId="0" applyFont="1" applyBorder="1" applyAlignment="1" applyProtection="1">
      <alignment horizontal="center"/>
    </xf>
    <xf numFmtId="0" fontId="4" fillId="13" borderId="4" xfId="0" applyFont="1" applyFill="1" applyBorder="1" applyAlignment="1" applyProtection="1">
      <alignment horizontal="left"/>
    </xf>
    <xf numFmtId="0" fontId="4" fillId="41" borderId="4" xfId="0" applyFont="1" applyFill="1" applyBorder="1" applyProtection="1"/>
    <xf numFmtId="0" fontId="4" fillId="9" borderId="4" xfId="0" applyFont="1" applyFill="1" applyBorder="1" applyProtection="1"/>
    <xf numFmtId="0" fontId="4" fillId="29" borderId="4" xfId="0" applyFont="1" applyFill="1" applyBorder="1" applyProtection="1"/>
    <xf numFmtId="0" fontId="4" fillId="30" borderId="4" xfId="0" applyFont="1" applyFill="1" applyBorder="1" applyProtection="1"/>
    <xf numFmtId="0" fontId="4" fillId="31" borderId="4" xfId="0" applyFont="1" applyFill="1" applyBorder="1" applyProtection="1"/>
    <xf numFmtId="0" fontId="4" fillId="32" borderId="4" xfId="0" applyFont="1" applyFill="1" applyBorder="1" applyProtection="1"/>
    <xf numFmtId="0" fontId="4" fillId="33" borderId="4" xfId="0" applyFont="1" applyFill="1" applyBorder="1" applyProtection="1"/>
    <xf numFmtId="0" fontId="56" fillId="36" borderId="44" xfId="0" applyFont="1" applyFill="1" applyBorder="1" applyAlignment="1" applyProtection="1">
      <alignment horizontal="center"/>
    </xf>
    <xf numFmtId="0" fontId="4" fillId="0" borderId="11" xfId="0" applyFont="1" applyBorder="1" applyAlignment="1" applyProtection="1">
      <alignment horizontal="center" vertical="center" wrapText="1"/>
    </xf>
    <xf numFmtId="0" fontId="4" fillId="0" borderId="57" xfId="0" applyFont="1" applyBorder="1" applyAlignment="1" applyProtection="1">
      <alignment horizontal="center" vertical="center" wrapText="1"/>
    </xf>
    <xf numFmtId="0" fontId="4" fillId="0" borderId="12" xfId="0" applyFont="1" applyBorder="1" applyAlignment="1" applyProtection="1">
      <alignment horizontal="center" vertical="center" wrapText="1"/>
    </xf>
    <xf numFmtId="0" fontId="3" fillId="0" borderId="2" xfId="0" applyFont="1" applyBorder="1" applyAlignment="1" applyProtection="1">
      <alignment horizontal="center" vertical="center"/>
    </xf>
    <xf numFmtId="0" fontId="4" fillId="0" borderId="0" xfId="0" applyFont="1" applyAlignment="1" applyProtection="1">
      <alignment horizontal="center" vertical="top"/>
    </xf>
    <xf numFmtId="0" fontId="4" fillId="0" borderId="56" xfId="0" applyFont="1" applyBorder="1" applyAlignment="1" applyProtection="1">
      <alignment horizontal="center" vertical="center"/>
    </xf>
    <xf numFmtId="0" fontId="0" fillId="0" borderId="41" xfId="0" applyBorder="1" applyAlignment="1">
      <alignment horizontal="center" vertical="center"/>
    </xf>
    <xf numFmtId="0" fontId="3" fillId="34" borderId="11" xfId="0" applyFont="1" applyFill="1" applyBorder="1" applyAlignment="1" applyProtection="1">
      <alignment horizontal="left" vertical="center" wrapText="1"/>
    </xf>
    <xf numFmtId="0" fontId="3" fillId="34" borderId="59" xfId="0" applyFont="1" applyFill="1" applyBorder="1" applyAlignment="1" applyProtection="1">
      <alignment horizontal="left" vertical="center" wrapText="1"/>
    </xf>
    <xf numFmtId="0" fontId="4" fillId="0" borderId="1" xfId="0" applyFont="1" applyBorder="1" applyAlignment="1" applyProtection="1">
      <alignment horizontal="left" vertical="center" wrapText="1"/>
    </xf>
    <xf numFmtId="0" fontId="4" fillId="0" borderId="2" xfId="0" applyFont="1" applyBorder="1" applyAlignment="1" applyProtection="1">
      <alignment horizontal="left" vertical="center" wrapText="1"/>
    </xf>
    <xf numFmtId="0" fontId="4" fillId="0" borderId="11" xfId="0" applyFont="1" applyBorder="1" applyAlignment="1" applyProtection="1">
      <alignment horizontal="left"/>
    </xf>
    <xf numFmtId="0" fontId="4" fillId="0" borderId="57" xfId="0" applyFont="1" applyBorder="1" applyAlignment="1" applyProtection="1">
      <alignment horizontal="left"/>
    </xf>
    <xf numFmtId="0" fontId="4" fillId="0" borderId="10" xfId="0" applyFont="1" applyBorder="1" applyAlignment="1" applyProtection="1">
      <alignment horizontal="center"/>
    </xf>
    <xf numFmtId="0" fontId="12" fillId="17" borderId="55" xfId="0" applyFont="1" applyFill="1" applyBorder="1" applyAlignment="1" applyProtection="1">
      <alignment horizontal="center" vertical="center"/>
    </xf>
    <xf numFmtId="0" fontId="0" fillId="0" borderId="40" xfId="0" applyBorder="1" applyAlignment="1">
      <alignment horizontal="center" vertical="center"/>
    </xf>
    <xf numFmtId="0" fontId="12" fillId="17" borderId="44" xfId="0" applyFont="1" applyFill="1" applyBorder="1" applyAlignment="1" applyProtection="1">
      <alignment horizontal="center" vertical="center"/>
    </xf>
    <xf numFmtId="0" fontId="0" fillId="0" borderId="31" xfId="0" applyBorder="1" applyAlignment="1">
      <alignment horizontal="center" vertical="center"/>
    </xf>
    <xf numFmtId="0" fontId="30" fillId="17" borderId="44" xfId="2" applyFont="1" applyFill="1" applyBorder="1" applyAlignment="1" applyProtection="1">
      <alignment horizontal="justify" vertical="center" wrapText="1"/>
      <protection locked="0"/>
    </xf>
    <xf numFmtId="0" fontId="0" fillId="0" borderId="31" xfId="0" applyBorder="1" applyAlignment="1">
      <alignment horizontal="justify" vertical="center" wrapText="1"/>
    </xf>
    <xf numFmtId="0" fontId="12" fillId="17" borderId="44" xfId="2" applyFont="1" applyFill="1" applyBorder="1" applyAlignment="1" applyProtection="1">
      <alignment horizontal="justify" vertical="center" wrapText="1"/>
      <protection locked="0"/>
    </xf>
    <xf numFmtId="0" fontId="0" fillId="0" borderId="44" xfId="0" applyBorder="1" applyAlignment="1">
      <alignment horizontal="justify" vertical="center" wrapText="1"/>
    </xf>
    <xf numFmtId="0" fontId="4" fillId="0" borderId="16" xfId="0" applyFont="1" applyBorder="1" applyAlignment="1" applyProtection="1">
      <alignment horizontal="center" vertical="center"/>
    </xf>
    <xf numFmtId="0" fontId="0" fillId="0" borderId="23" xfId="0" applyBorder="1" applyAlignment="1">
      <alignment horizontal="center" vertical="center"/>
    </xf>
    <xf numFmtId="0" fontId="12" fillId="17" borderId="14" xfId="0" applyFont="1" applyFill="1" applyBorder="1" applyAlignment="1" applyProtection="1">
      <alignment horizontal="center" vertical="center" wrapText="1"/>
    </xf>
    <xf numFmtId="0" fontId="0" fillId="0" borderId="36" xfId="0" applyBorder="1" applyAlignment="1">
      <alignment horizontal="center" vertical="center" wrapText="1"/>
    </xf>
    <xf numFmtId="0" fontId="0" fillId="0" borderId="21" xfId="0" applyBorder="1" applyAlignment="1">
      <alignment horizontal="center" vertical="center" wrapText="1"/>
    </xf>
    <xf numFmtId="0" fontId="12" fillId="17" borderId="15" xfId="0" applyFont="1" applyFill="1" applyBorder="1" applyAlignment="1" applyProtection="1">
      <alignment horizontal="center" vertical="center" wrapText="1"/>
    </xf>
    <xf numFmtId="0" fontId="0" fillId="0" borderId="4" xfId="0" applyBorder="1" applyAlignment="1">
      <alignment horizontal="center" vertical="center" wrapText="1"/>
    </xf>
    <xf numFmtId="0" fontId="0" fillId="0" borderId="22" xfId="0" applyBorder="1" applyAlignment="1">
      <alignment horizontal="center" vertical="center" wrapText="1"/>
    </xf>
    <xf numFmtId="0" fontId="12" fillId="17" borderId="15" xfId="2" applyFont="1" applyFill="1" applyBorder="1" applyAlignment="1" applyProtection="1">
      <alignment horizontal="justify" vertical="center" wrapText="1"/>
      <protection locked="0"/>
    </xf>
    <xf numFmtId="0" fontId="0" fillId="0" borderId="4" xfId="0" applyBorder="1" applyAlignment="1">
      <alignment horizontal="justify" vertical="center" wrapText="1"/>
    </xf>
    <xf numFmtId="0" fontId="0" fillId="0" borderId="22" xfId="0" applyBorder="1" applyAlignment="1">
      <alignment horizontal="justify" vertical="center" wrapText="1"/>
    </xf>
    <xf numFmtId="0" fontId="0" fillId="0" borderId="37" xfId="0" applyBorder="1" applyAlignment="1">
      <alignment horizontal="center" vertical="center"/>
    </xf>
    <xf numFmtId="0" fontId="38" fillId="0" borderId="4" xfId="0" applyFont="1" applyBorder="1" applyAlignment="1">
      <alignment horizontal="justify" vertical="center" wrapText="1"/>
    </xf>
    <xf numFmtId="0" fontId="12" fillId="17" borderId="14" xfId="0" applyFont="1" applyFill="1" applyBorder="1" applyAlignment="1" applyProtection="1">
      <alignment horizontal="center" vertical="center"/>
    </xf>
    <xf numFmtId="0" fontId="0" fillId="0" borderId="21" xfId="0" applyBorder="1" applyAlignment="1">
      <alignment horizontal="center" vertical="center"/>
    </xf>
    <xf numFmtId="0" fontId="12" fillId="17" borderId="15" xfId="0" applyFont="1" applyFill="1" applyBorder="1" applyAlignment="1" applyProtection="1">
      <alignment horizontal="center" vertical="center"/>
    </xf>
    <xf numFmtId="0" fontId="0" fillId="0" borderId="22" xfId="0" applyBorder="1" applyAlignment="1">
      <alignment horizontal="center" vertical="center"/>
    </xf>
    <xf numFmtId="0" fontId="38" fillId="0" borderId="15" xfId="0" applyFont="1" applyBorder="1" applyAlignment="1">
      <alignment horizontal="justify" vertical="center" wrapText="1"/>
    </xf>
    <xf numFmtId="0" fontId="38" fillId="0" borderId="44" xfId="0" applyFont="1" applyBorder="1" applyAlignment="1">
      <alignment horizontal="justify" vertical="center" wrapText="1"/>
    </xf>
    <xf numFmtId="0" fontId="4" fillId="17" borderId="14" xfId="0" applyFont="1" applyFill="1" applyBorder="1" applyAlignment="1" applyProtection="1">
      <alignment horizontal="center" vertical="center"/>
    </xf>
    <xf numFmtId="0" fontId="4" fillId="17" borderId="21" xfId="0" applyFont="1" applyFill="1" applyBorder="1" applyAlignment="1" applyProtection="1">
      <alignment horizontal="center" vertical="center"/>
    </xf>
    <xf numFmtId="0" fontId="4" fillId="17" borderId="15" xfId="0" applyFont="1" applyFill="1" applyBorder="1" applyAlignment="1" applyProtection="1">
      <alignment horizontal="center" vertical="center"/>
    </xf>
    <xf numFmtId="0" fontId="4" fillId="17" borderId="22" xfId="0" applyFont="1" applyFill="1" applyBorder="1" applyAlignment="1" applyProtection="1">
      <alignment horizontal="center" vertical="center"/>
    </xf>
    <xf numFmtId="0" fontId="44" fillId="17" borderId="15" xfId="3" applyFont="1" applyFill="1" applyBorder="1" applyAlignment="1">
      <alignment horizontal="justify" vertical="center" wrapText="1"/>
    </xf>
    <xf numFmtId="0" fontId="0" fillId="17" borderId="22" xfId="0" applyFill="1" applyBorder="1" applyAlignment="1">
      <alignment horizontal="justify" vertical="center" wrapText="1"/>
    </xf>
    <xf numFmtId="0" fontId="4" fillId="0" borderId="3" xfId="0" applyFont="1" applyBorder="1" applyAlignment="1" applyProtection="1">
      <alignment horizontal="center" vertical="center"/>
    </xf>
    <xf numFmtId="0" fontId="0" fillId="0" borderId="24" xfId="0" applyBorder="1" applyAlignment="1">
      <alignment horizontal="center" vertical="center"/>
    </xf>
    <xf numFmtId="0" fontId="0" fillId="0" borderId="36" xfId="0" applyBorder="1" applyAlignment="1">
      <alignment horizontal="center" vertical="center"/>
    </xf>
    <xf numFmtId="0" fontId="0" fillId="0" borderId="4" xfId="0" applyBorder="1" applyAlignment="1">
      <alignment horizontal="center" vertical="center"/>
    </xf>
    <xf numFmtId="0" fontId="0" fillId="17" borderId="4" xfId="0" applyFill="1" applyBorder="1" applyAlignment="1">
      <alignment horizontal="justify" vertical="center" wrapText="1"/>
    </xf>
    <xf numFmtId="0" fontId="4" fillId="0" borderId="26" xfId="0" applyFont="1" applyBorder="1" applyAlignment="1" applyProtection="1">
      <alignment horizontal="center" vertical="center"/>
    </xf>
    <xf numFmtId="0" fontId="0" fillId="0" borderId="38" xfId="0" applyBorder="1" applyAlignment="1">
      <alignment horizontal="center" vertical="center"/>
    </xf>
    <xf numFmtId="0" fontId="0" fillId="0" borderId="39" xfId="0" applyBorder="1" applyAlignment="1">
      <alignment horizontal="center" vertical="center"/>
    </xf>
    <xf numFmtId="0" fontId="4" fillId="17" borderId="36" xfId="0" applyFont="1" applyFill="1" applyBorder="1" applyAlignment="1" applyProtection="1">
      <alignment horizontal="center" vertical="center"/>
    </xf>
    <xf numFmtId="0" fontId="4" fillId="17" borderId="40" xfId="0" applyFont="1" applyFill="1" applyBorder="1" applyAlignment="1" applyProtection="1">
      <alignment horizontal="center" vertical="center"/>
    </xf>
    <xf numFmtId="0" fontId="4" fillId="17" borderId="4" xfId="0" applyFont="1" applyFill="1" applyBorder="1" applyAlignment="1" applyProtection="1">
      <alignment horizontal="center" vertical="center"/>
    </xf>
    <xf numFmtId="0" fontId="4" fillId="17" borderId="31" xfId="0" applyFont="1" applyFill="1" applyBorder="1" applyAlignment="1" applyProtection="1">
      <alignment horizontal="center" vertical="center"/>
    </xf>
    <xf numFmtId="0" fontId="12" fillId="17" borderId="15" xfId="3" applyFont="1" applyFill="1" applyBorder="1" applyAlignment="1">
      <alignment horizontal="justify" vertical="center" wrapText="1"/>
    </xf>
    <xf numFmtId="0" fontId="38" fillId="17" borderId="4" xfId="0" applyFont="1" applyFill="1" applyBorder="1" applyAlignment="1">
      <alignment horizontal="justify" vertical="center" wrapText="1"/>
    </xf>
    <xf numFmtId="0" fontId="38" fillId="17" borderId="31" xfId="0" applyFont="1" applyFill="1" applyBorder="1" applyAlignment="1">
      <alignment horizontal="justify" vertical="center" wrapText="1"/>
    </xf>
    <xf numFmtId="1" fontId="4" fillId="17" borderId="15" xfId="0" applyNumberFormat="1" applyFont="1" applyFill="1" applyBorder="1" applyAlignment="1">
      <alignment horizontal="center" vertical="center" wrapText="1"/>
    </xf>
    <xf numFmtId="1" fontId="4" fillId="17" borderId="22" xfId="0" applyNumberFormat="1" applyFont="1" applyFill="1" applyBorder="1" applyAlignment="1">
      <alignment horizontal="center" vertical="center" wrapText="1"/>
    </xf>
    <xf numFmtId="0" fontId="38" fillId="17" borderId="22" xfId="0" applyFont="1" applyFill="1" applyBorder="1" applyAlignment="1">
      <alignment horizontal="justify" vertical="center" wrapText="1"/>
    </xf>
    <xf numFmtId="1" fontId="4" fillId="17" borderId="4" xfId="0" applyNumberFormat="1" applyFont="1" applyFill="1" applyBorder="1" applyAlignment="1">
      <alignment horizontal="center" vertical="center" wrapText="1"/>
    </xf>
    <xf numFmtId="1" fontId="4" fillId="17" borderId="31" xfId="0" applyNumberFormat="1" applyFont="1" applyFill="1" applyBorder="1" applyAlignment="1">
      <alignment horizontal="center" vertical="center" wrapText="1"/>
    </xf>
    <xf numFmtId="1" fontId="12" fillId="17" borderId="15" xfId="0" applyNumberFormat="1" applyFont="1" applyFill="1" applyBorder="1" applyAlignment="1">
      <alignment horizontal="center" vertical="center" wrapText="1"/>
    </xf>
    <xf numFmtId="0" fontId="12" fillId="17" borderId="15" xfId="0" applyFont="1" applyFill="1" applyBorder="1" applyAlignment="1">
      <alignment horizontal="center" vertical="center" wrapText="1"/>
    </xf>
    <xf numFmtId="0" fontId="37" fillId="0" borderId="15" xfId="0" applyFont="1" applyFill="1" applyBorder="1" applyAlignment="1">
      <alignment horizontal="justify" vertical="center" wrapText="1"/>
    </xf>
    <xf numFmtId="0" fontId="0" fillId="0" borderId="7" xfId="0" applyBorder="1" applyAlignment="1">
      <alignment horizontal="center" vertical="center"/>
    </xf>
    <xf numFmtId="0" fontId="0" fillId="0" borderId="31" xfId="0" applyBorder="1" applyAlignment="1">
      <alignment horizontal="center" vertical="center" wrapText="1"/>
    </xf>
    <xf numFmtId="0" fontId="37" fillId="17" borderId="15" xfId="2" applyFont="1" applyFill="1" applyBorder="1" applyAlignment="1" applyProtection="1">
      <alignment horizontal="justify" vertical="center" wrapText="1"/>
      <protection locked="0"/>
    </xf>
    <xf numFmtId="1" fontId="12" fillId="17" borderId="4" xfId="0" applyNumberFormat="1" applyFont="1" applyFill="1" applyBorder="1" applyAlignment="1">
      <alignment horizontal="center" vertical="center" wrapText="1"/>
    </xf>
    <xf numFmtId="1" fontId="12" fillId="17" borderId="31" xfId="0" applyNumberFormat="1" applyFont="1" applyFill="1" applyBorder="1" applyAlignment="1">
      <alignment horizontal="center" vertical="center" wrapText="1"/>
    </xf>
    <xf numFmtId="0" fontId="4" fillId="0" borderId="3" xfId="0" applyFont="1" applyBorder="1" applyAlignment="1" applyProtection="1">
      <alignment horizontal="center" vertical="center" wrapText="1"/>
    </xf>
    <xf numFmtId="0" fontId="0" fillId="0" borderId="7" xfId="0" applyBorder="1" applyAlignment="1">
      <alignment horizontal="center" vertical="center" wrapText="1"/>
    </xf>
    <xf numFmtId="0" fontId="0" fillId="0" borderId="24" xfId="0" applyBorder="1" applyAlignment="1">
      <alignment horizontal="center" vertical="center" wrapText="1"/>
    </xf>
    <xf numFmtId="0" fontId="37" fillId="0" borderId="15" xfId="2" applyFont="1" applyFill="1" applyBorder="1" applyAlignment="1" applyProtection="1">
      <alignment vertical="center" wrapText="1"/>
      <protection locked="0"/>
    </xf>
    <xf numFmtId="0" fontId="0" fillId="0" borderId="31" xfId="0" applyBorder="1" applyAlignment="1">
      <alignment vertical="center" wrapText="1"/>
    </xf>
    <xf numFmtId="0" fontId="0" fillId="0" borderId="40" xfId="0" applyBorder="1" applyAlignment="1">
      <alignment horizontal="center" vertical="center" wrapText="1"/>
    </xf>
    <xf numFmtId="0" fontId="37" fillId="0" borderId="15" xfId="2" applyFont="1" applyFill="1" applyBorder="1" applyAlignment="1" applyProtection="1">
      <alignment horizontal="justify" vertical="center" wrapText="1"/>
      <protection locked="0"/>
    </xf>
    <xf numFmtId="0" fontId="12" fillId="17" borderId="36" xfId="0" applyFont="1" applyFill="1" applyBorder="1" applyAlignment="1" applyProtection="1">
      <alignment horizontal="center" vertical="center"/>
    </xf>
    <xf numFmtId="0" fontId="12" fillId="17" borderId="40" xfId="0" applyFont="1" applyFill="1" applyBorder="1" applyAlignment="1" applyProtection="1">
      <alignment horizontal="center" vertical="center"/>
    </xf>
    <xf numFmtId="0" fontId="12" fillId="17" borderId="4" xfId="2" applyFont="1" applyFill="1" applyBorder="1" applyAlignment="1" applyProtection="1">
      <alignment horizontal="justify" vertical="center" wrapText="1"/>
      <protection locked="0"/>
    </xf>
    <xf numFmtId="0" fontId="12" fillId="17" borderId="31" xfId="2" applyFont="1" applyFill="1" applyBorder="1" applyAlignment="1" applyProtection="1">
      <alignment horizontal="justify" vertical="center" wrapText="1"/>
      <protection locked="0"/>
    </xf>
    <xf numFmtId="0" fontId="37" fillId="0" borderId="4" xfId="2" applyFont="1" applyFill="1" applyBorder="1" applyAlignment="1" applyProtection="1">
      <alignment horizontal="justify" vertical="center" wrapText="1"/>
      <protection locked="0"/>
    </xf>
    <xf numFmtId="1" fontId="4" fillId="17" borderId="34" xfId="0" applyNumberFormat="1" applyFont="1" applyFill="1" applyBorder="1" applyAlignment="1">
      <alignment horizontal="center" vertical="center" wrapText="1"/>
    </xf>
    <xf numFmtId="0" fontId="12" fillId="17" borderId="34" xfId="2" applyFont="1" applyFill="1" applyBorder="1" applyAlignment="1" applyProtection="1">
      <alignment horizontal="justify" vertical="center" wrapText="1"/>
      <protection locked="0"/>
    </xf>
    <xf numFmtId="0" fontId="0" fillId="0" borderId="34" xfId="0" applyBorder="1" applyAlignment="1">
      <alignment horizontal="justify" vertical="center" wrapText="1"/>
    </xf>
    <xf numFmtId="0" fontId="4" fillId="0" borderId="38" xfId="0" applyFont="1" applyBorder="1" applyAlignment="1" applyProtection="1">
      <alignment horizontal="center" vertical="center"/>
    </xf>
    <xf numFmtId="0" fontId="8" fillId="0" borderId="15" xfId="0" applyFont="1" applyFill="1" applyBorder="1" applyAlignment="1" applyProtection="1">
      <alignment horizontal="center" vertical="center"/>
    </xf>
    <xf numFmtId="0" fontId="8" fillId="0" borderId="22" xfId="0" applyFont="1" applyFill="1" applyBorder="1" applyAlignment="1" applyProtection="1">
      <alignment horizontal="center" vertical="center"/>
    </xf>
    <xf numFmtId="0" fontId="35" fillId="18" borderId="30" xfId="0" applyFont="1" applyFill="1" applyBorder="1" applyAlignment="1" applyProtection="1">
      <alignment horizontal="center" vertical="center" wrapText="1"/>
    </xf>
    <xf numFmtId="0" fontId="35" fillId="18" borderId="43" xfId="0" applyFont="1" applyFill="1" applyBorder="1" applyAlignment="1" applyProtection="1">
      <alignment horizontal="center" vertical="center" wrapText="1"/>
    </xf>
    <xf numFmtId="0" fontId="4" fillId="0" borderId="39" xfId="0" applyFont="1" applyBorder="1" applyAlignment="1" applyProtection="1">
      <alignment horizontal="center" vertical="center"/>
    </xf>
    <xf numFmtId="0" fontId="41" fillId="17" borderId="15" xfId="0" applyFont="1" applyFill="1" applyBorder="1" applyAlignment="1" applyProtection="1">
      <alignment horizontal="justify" vertical="center" wrapText="1"/>
      <protection locked="0"/>
    </xf>
    <xf numFmtId="0" fontId="41" fillId="17" borderId="22" xfId="0" applyFont="1" applyFill="1" applyBorder="1" applyAlignment="1" applyProtection="1">
      <alignment horizontal="justify" vertical="center" wrapText="1"/>
      <protection locked="0"/>
    </xf>
    <xf numFmtId="0" fontId="4" fillId="17" borderId="15" xfId="0" applyFont="1" applyFill="1" applyBorder="1" applyAlignment="1">
      <alignment horizontal="center" vertical="center" wrapText="1"/>
    </xf>
    <xf numFmtId="0" fontId="4" fillId="17" borderId="22" xfId="0" applyFont="1" applyFill="1" applyBorder="1" applyAlignment="1">
      <alignment horizontal="center" vertical="center" wrapText="1"/>
    </xf>
    <xf numFmtId="0" fontId="8" fillId="17" borderId="15" xfId="0" applyFont="1" applyFill="1" applyBorder="1" applyAlignment="1" applyProtection="1">
      <alignment horizontal="center" vertical="center"/>
    </xf>
    <xf numFmtId="0" fontId="8" fillId="17" borderId="22" xfId="0" applyFont="1" applyFill="1" applyBorder="1" applyAlignment="1" applyProtection="1">
      <alignment horizontal="center" vertical="center"/>
    </xf>
    <xf numFmtId="0" fontId="41" fillId="0" borderId="15" xfId="0" applyFont="1" applyFill="1" applyBorder="1" applyAlignment="1" applyProtection="1">
      <alignment horizontal="justify" vertical="center" wrapText="1"/>
      <protection locked="0"/>
    </xf>
    <xf numFmtId="0" fontId="41" fillId="0" borderId="22" xfId="0" applyFont="1" applyFill="1" applyBorder="1" applyAlignment="1" applyProtection="1">
      <alignment horizontal="justify" vertical="center" wrapText="1"/>
      <protection locked="0"/>
    </xf>
    <xf numFmtId="0" fontId="41" fillId="17" borderId="4" xfId="0" applyFont="1" applyFill="1" applyBorder="1" applyAlignment="1" applyProtection="1">
      <alignment horizontal="justify" vertical="center" wrapText="1"/>
      <protection locked="0"/>
    </xf>
    <xf numFmtId="0" fontId="8" fillId="17" borderId="4" xfId="0" applyFont="1" applyFill="1" applyBorder="1" applyAlignment="1" applyProtection="1">
      <alignment horizontal="center" vertical="center"/>
    </xf>
    <xf numFmtId="0" fontId="41" fillId="0" borderId="4" xfId="0" applyFont="1" applyFill="1" applyBorder="1" applyAlignment="1" applyProtection="1">
      <alignment horizontal="justify" vertical="center" wrapText="1"/>
      <protection locked="0"/>
    </xf>
    <xf numFmtId="0" fontId="8" fillId="0" borderId="4" xfId="0" applyFont="1" applyFill="1" applyBorder="1" applyAlignment="1" applyProtection="1">
      <alignment horizontal="center" vertical="center"/>
    </xf>
    <xf numFmtId="0" fontId="35" fillId="18" borderId="34" xfId="0" applyFont="1" applyFill="1" applyBorder="1" applyAlignment="1" applyProtection="1">
      <alignment horizontal="center" vertical="center" wrapText="1"/>
    </xf>
    <xf numFmtId="0" fontId="4" fillId="2" borderId="15" xfId="0" applyFont="1" applyFill="1" applyBorder="1" applyAlignment="1" applyProtection="1">
      <alignment horizontal="center" vertical="center" wrapText="1"/>
    </xf>
    <xf numFmtId="0" fontId="4" fillId="2" borderId="4" xfId="0" applyFont="1" applyFill="1" applyBorder="1" applyAlignment="1" applyProtection="1">
      <alignment horizontal="center" vertical="center" wrapText="1"/>
    </xf>
    <xf numFmtId="0" fontId="4" fillId="2" borderId="22" xfId="0" applyFont="1" applyFill="1" applyBorder="1" applyAlignment="1" applyProtection="1">
      <alignment horizontal="center" vertical="center" wrapText="1"/>
    </xf>
    <xf numFmtId="0" fontId="35" fillId="18" borderId="30" xfId="0" applyFont="1" applyFill="1" applyBorder="1" applyAlignment="1" applyProtection="1">
      <alignment horizontal="center" vertical="center"/>
    </xf>
    <xf numFmtId="0" fontId="35" fillId="18" borderId="34" xfId="0" applyFont="1" applyFill="1" applyBorder="1" applyAlignment="1" applyProtection="1">
      <alignment horizontal="center" vertical="center"/>
    </xf>
    <xf numFmtId="0" fontId="35" fillId="18" borderId="43" xfId="0" applyFont="1" applyFill="1" applyBorder="1" applyAlignment="1" applyProtection="1">
      <alignment horizontal="center" vertical="center"/>
    </xf>
    <xf numFmtId="0" fontId="4" fillId="17" borderId="15" xfId="0" applyFont="1" applyFill="1" applyBorder="1" applyAlignment="1" applyProtection="1">
      <alignment horizontal="justify" vertical="center" wrapText="1"/>
    </xf>
    <xf numFmtId="0" fontId="4" fillId="17" borderId="4" xfId="0" applyFont="1" applyFill="1" applyBorder="1" applyAlignment="1" applyProtection="1">
      <alignment horizontal="justify" vertical="center" wrapText="1"/>
    </xf>
    <xf numFmtId="0" fontId="4" fillId="17" borderId="22" xfId="0" applyFont="1" applyFill="1" applyBorder="1" applyAlignment="1" applyProtection="1">
      <alignment horizontal="justify" vertical="center" wrapText="1"/>
    </xf>
    <xf numFmtId="0" fontId="4" fillId="0" borderId="15" xfId="0" applyFont="1" applyFill="1" applyBorder="1" applyAlignment="1" applyProtection="1">
      <alignment horizontal="justify" vertical="center" wrapText="1"/>
    </xf>
    <xf numFmtId="0" fontId="4" fillId="0" borderId="4" xfId="0" applyFont="1" applyFill="1" applyBorder="1" applyAlignment="1" applyProtection="1">
      <alignment horizontal="justify" vertical="center" wrapText="1"/>
    </xf>
    <xf numFmtId="0" fontId="4" fillId="0" borderId="22" xfId="0" applyFont="1" applyFill="1" applyBorder="1" applyAlignment="1" applyProtection="1">
      <alignment horizontal="justify" vertical="center" wrapText="1"/>
    </xf>
    <xf numFmtId="0" fontId="4" fillId="17" borderId="15" xfId="0" applyFont="1" applyFill="1" applyBorder="1" applyAlignment="1">
      <alignment horizontal="justify" vertical="center" wrapText="1"/>
    </xf>
    <xf numFmtId="0" fontId="4" fillId="17" borderId="22" xfId="0" applyFont="1" applyFill="1" applyBorder="1" applyAlignment="1">
      <alignment horizontal="justify" vertical="center" wrapText="1"/>
    </xf>
    <xf numFmtId="0" fontId="4" fillId="17" borderId="4" xfId="0" applyFont="1" applyFill="1" applyBorder="1" applyAlignment="1">
      <alignment horizontal="justify" vertical="center" wrapText="1"/>
    </xf>
    <xf numFmtId="0" fontId="4" fillId="0" borderId="26" xfId="0" applyFont="1" applyBorder="1" applyAlignment="1" applyProtection="1">
      <alignment horizontal="center" vertical="center" wrapText="1"/>
    </xf>
    <xf numFmtId="0" fontId="4" fillId="0" borderId="39" xfId="0" applyFont="1" applyBorder="1" applyAlignment="1" applyProtection="1">
      <alignment horizontal="center" vertical="center" wrapText="1"/>
    </xf>
    <xf numFmtId="0" fontId="4" fillId="0" borderId="15" xfId="0" applyFont="1" applyFill="1" applyBorder="1" applyAlignment="1">
      <alignment horizontal="justify" vertical="center" wrapText="1"/>
    </xf>
    <xf numFmtId="0" fontId="4" fillId="0" borderId="4" xfId="0" applyFont="1" applyFill="1" applyBorder="1" applyAlignment="1">
      <alignment horizontal="justify" vertical="center" wrapText="1"/>
    </xf>
    <xf numFmtId="0" fontId="4" fillId="0" borderId="22" xfId="0" applyFont="1" applyFill="1" applyBorder="1" applyAlignment="1">
      <alignment horizontal="justify" vertical="center" wrapText="1"/>
    </xf>
    <xf numFmtId="0" fontId="35" fillId="17" borderId="14" xfId="0" applyFont="1" applyFill="1" applyBorder="1" applyAlignment="1">
      <alignment horizontal="center" vertical="center" wrapText="1"/>
    </xf>
    <xf numFmtId="0" fontId="35" fillId="17" borderId="21" xfId="0" applyFont="1" applyFill="1" applyBorder="1" applyAlignment="1">
      <alignment horizontal="center" vertical="center" wrapText="1"/>
    </xf>
    <xf numFmtId="0" fontId="36" fillId="17" borderId="15" xfId="0" applyFont="1" applyFill="1" applyBorder="1" applyAlignment="1">
      <alignment horizontal="center" vertical="center" wrapText="1"/>
    </xf>
    <xf numFmtId="0" fontId="37" fillId="17" borderId="15" xfId="0" applyFont="1" applyFill="1" applyBorder="1" applyAlignment="1">
      <alignment horizontal="justify" vertical="center" wrapText="1"/>
    </xf>
    <xf numFmtId="0" fontId="4" fillId="15" borderId="44" xfId="0" applyFont="1" applyFill="1" applyBorder="1" applyAlignment="1" applyProtection="1">
      <alignment horizontal="justify" vertical="center" wrapText="1"/>
    </xf>
    <xf numFmtId="0" fontId="4" fillId="15" borderId="22" xfId="0" applyFont="1" applyFill="1" applyBorder="1" applyAlignment="1" applyProtection="1">
      <alignment horizontal="justify" vertical="center" wrapText="1"/>
    </xf>
    <xf numFmtId="0" fontId="35" fillId="17" borderId="40" xfId="0" applyFont="1" applyFill="1" applyBorder="1" applyAlignment="1">
      <alignment horizontal="center" vertical="center" wrapText="1"/>
    </xf>
    <xf numFmtId="0" fontId="4" fillId="17" borderId="55" xfId="0" applyFont="1" applyFill="1" applyBorder="1" applyAlignment="1">
      <alignment horizontal="center" vertical="center" wrapText="1"/>
    </xf>
    <xf numFmtId="0" fontId="4" fillId="17" borderId="21" xfId="0" applyFont="1" applyFill="1" applyBorder="1" applyAlignment="1">
      <alignment horizontal="center" vertical="center" wrapText="1"/>
    </xf>
    <xf numFmtId="1" fontId="4" fillId="17" borderId="44" xfId="0" applyNumberFormat="1" applyFont="1" applyFill="1" applyBorder="1" applyAlignment="1">
      <alignment horizontal="center" vertical="center"/>
    </xf>
    <xf numFmtId="1" fontId="4" fillId="17" borderId="22" xfId="0" applyNumberFormat="1" applyFont="1" applyFill="1" applyBorder="1" applyAlignment="1">
      <alignment horizontal="center" vertical="center"/>
    </xf>
    <xf numFmtId="0" fontId="30" fillId="17" borderId="44" xfId="0" applyFont="1" applyFill="1" applyBorder="1" applyAlignment="1">
      <alignment horizontal="justify" vertical="center" wrapText="1"/>
    </xf>
    <xf numFmtId="0" fontId="30" fillId="17" borderId="22" xfId="0" applyFont="1" applyFill="1" applyBorder="1" applyAlignment="1">
      <alignment horizontal="justify" vertical="center" wrapText="1"/>
    </xf>
    <xf numFmtId="0" fontId="26" fillId="15" borderId="15" xfId="0" applyFont="1" applyFill="1" applyBorder="1" applyAlignment="1" applyProtection="1">
      <alignment horizontal="justify" vertical="center" wrapText="1"/>
      <protection locked="0"/>
    </xf>
    <xf numFmtId="0" fontId="26" fillId="15" borderId="22" xfId="0" applyFont="1" applyFill="1" applyBorder="1" applyAlignment="1" applyProtection="1">
      <alignment horizontal="justify" vertical="center" wrapText="1"/>
      <protection locked="0"/>
    </xf>
    <xf numFmtId="0" fontId="4" fillId="17" borderId="14" xfId="0" applyFont="1" applyFill="1" applyBorder="1" applyAlignment="1">
      <alignment horizontal="center" vertical="center" wrapText="1"/>
    </xf>
    <xf numFmtId="1" fontId="4" fillId="17" borderId="15" xfId="0" applyNumberFormat="1" applyFont="1" applyFill="1" applyBorder="1" applyAlignment="1">
      <alignment horizontal="center" vertical="center"/>
    </xf>
    <xf numFmtId="0" fontId="30" fillId="17" borderId="15" xfId="0" applyFont="1" applyFill="1" applyBorder="1" applyAlignment="1">
      <alignment horizontal="justify" vertical="center" wrapText="1"/>
    </xf>
    <xf numFmtId="0" fontId="4" fillId="15" borderId="15" xfId="0" applyFont="1" applyFill="1" applyBorder="1" applyAlignment="1" applyProtection="1">
      <alignment horizontal="justify" vertical="center" wrapText="1"/>
    </xf>
    <xf numFmtId="0" fontId="4" fillId="0" borderId="15" xfId="0" applyFont="1" applyBorder="1" applyAlignment="1">
      <alignment horizontal="justify" vertical="center" wrapText="1"/>
    </xf>
    <xf numFmtId="0" fontId="4" fillId="0" borderId="22" xfId="0" applyFont="1" applyBorder="1" applyAlignment="1">
      <alignment horizontal="justify" vertical="center" wrapText="1"/>
    </xf>
    <xf numFmtId="0" fontId="4" fillId="0" borderId="15" xfId="0" applyFont="1" applyBorder="1" applyAlignment="1">
      <alignment horizontal="center" vertical="center" wrapText="1"/>
    </xf>
    <xf numFmtId="0" fontId="4" fillId="0" borderId="22" xfId="0" applyFont="1" applyBorder="1" applyAlignment="1">
      <alignment horizontal="center" vertical="center" wrapText="1"/>
    </xf>
    <xf numFmtId="0" fontId="4" fillId="18" borderId="4" xfId="0" applyFont="1" applyFill="1" applyBorder="1" applyAlignment="1" applyProtection="1">
      <alignment horizontal="center" vertical="center" wrapText="1"/>
    </xf>
    <xf numFmtId="0" fontId="4" fillId="18" borderId="22" xfId="0" applyFont="1" applyFill="1" applyBorder="1" applyAlignment="1" applyProtection="1">
      <alignment horizontal="center" vertical="center" wrapText="1"/>
    </xf>
    <xf numFmtId="0" fontId="4" fillId="17" borderId="15" xfId="0" applyFont="1" applyFill="1" applyBorder="1" applyAlignment="1">
      <alignment horizontal="center" vertical="center"/>
    </xf>
    <xf numFmtId="0" fontId="4" fillId="17" borderId="22" xfId="0" applyFont="1" applyFill="1" applyBorder="1" applyAlignment="1">
      <alignment horizontal="center" vertical="center"/>
    </xf>
    <xf numFmtId="0" fontId="11" fillId="17" borderId="15" xfId="0" applyFont="1" applyFill="1" applyBorder="1" applyAlignment="1">
      <alignment horizontal="justify" vertical="center" wrapText="1"/>
    </xf>
    <xf numFmtId="0" fontId="4" fillId="0" borderId="29" xfId="0" applyFont="1" applyBorder="1" applyAlignment="1" applyProtection="1">
      <alignment horizontal="center" vertical="center" wrapText="1"/>
    </xf>
    <xf numFmtId="0" fontId="4" fillId="0" borderId="42" xfId="0" applyFont="1" applyBorder="1" applyAlignment="1" applyProtection="1">
      <alignment horizontal="center" vertical="center" wrapText="1"/>
    </xf>
    <xf numFmtId="0" fontId="4" fillId="0" borderId="23" xfId="0" applyFont="1" applyBorder="1" applyAlignment="1" applyProtection="1">
      <alignment horizontal="center" vertical="center"/>
    </xf>
    <xf numFmtId="0" fontId="3" fillId="0" borderId="28" xfId="0" applyFont="1" applyFill="1" applyBorder="1" applyAlignment="1" applyProtection="1">
      <alignment horizontal="center" vertical="center" wrapText="1"/>
    </xf>
    <xf numFmtId="0" fontId="4" fillId="16" borderId="29" xfId="0" applyFont="1" applyFill="1" applyBorder="1" applyAlignment="1">
      <alignment horizontal="center" vertical="center" wrapText="1"/>
    </xf>
    <xf numFmtId="0" fontId="4" fillId="16" borderId="42" xfId="0" applyFont="1" applyFill="1" applyBorder="1" applyAlignment="1">
      <alignment horizontal="center" vertical="center" wrapText="1"/>
    </xf>
    <xf numFmtId="0" fontId="4" fillId="17" borderId="30" xfId="0" applyFont="1" applyFill="1" applyBorder="1" applyAlignment="1">
      <alignment horizontal="center" vertical="center"/>
    </xf>
    <xf numFmtId="0" fontId="4" fillId="17" borderId="43" xfId="0" applyFont="1" applyFill="1" applyBorder="1" applyAlignment="1">
      <alignment horizontal="center" vertical="center"/>
    </xf>
    <xf numFmtId="0" fontId="4" fillId="17" borderId="30" xfId="0" applyFont="1" applyFill="1" applyBorder="1" applyAlignment="1">
      <alignment horizontal="justify" vertical="center" wrapText="1"/>
    </xf>
    <xf numFmtId="0" fontId="4" fillId="17" borderId="43" xfId="0" applyFont="1" applyFill="1" applyBorder="1" applyAlignment="1">
      <alignment horizontal="justify" vertical="center" wrapText="1"/>
    </xf>
    <xf numFmtId="0" fontId="4" fillId="17" borderId="30" xfId="0" applyFont="1" applyFill="1" applyBorder="1" applyAlignment="1">
      <alignment horizontal="left" vertical="center" wrapText="1"/>
    </xf>
    <xf numFmtId="0" fontId="4" fillId="17" borderId="43" xfId="0" applyFont="1" applyFill="1" applyBorder="1" applyAlignment="1">
      <alignment horizontal="left" vertical="center" wrapText="1"/>
    </xf>
    <xf numFmtId="0" fontId="4" fillId="16" borderId="33" xfId="0" applyFont="1" applyFill="1" applyBorder="1" applyAlignment="1">
      <alignment horizontal="center" vertical="center" wrapText="1"/>
    </xf>
    <xf numFmtId="0" fontId="4" fillId="17" borderId="34" xfId="0" applyFont="1" applyFill="1" applyBorder="1" applyAlignment="1">
      <alignment horizontal="center" vertical="center"/>
    </xf>
    <xf numFmtId="0" fontId="22" fillId="17" borderId="30" xfId="0" applyFont="1" applyFill="1" applyBorder="1" applyAlignment="1">
      <alignment horizontal="justify" vertical="center" wrapText="1"/>
    </xf>
    <xf numFmtId="0" fontId="22" fillId="17" borderId="34" xfId="0" applyFont="1" applyFill="1" applyBorder="1" applyAlignment="1">
      <alignment horizontal="justify" vertical="center" wrapText="1"/>
    </xf>
    <xf numFmtId="0" fontId="4" fillId="17" borderId="34" xfId="0" applyFont="1" applyFill="1" applyBorder="1" applyAlignment="1">
      <alignment horizontal="justify" vertical="center" wrapText="1"/>
    </xf>
    <xf numFmtId="0" fontId="26" fillId="0" borderId="30" xfId="0" applyFont="1" applyBorder="1" applyAlignment="1">
      <alignment horizontal="justify" vertical="center" wrapText="1"/>
    </xf>
    <xf numFmtId="0" fontId="26" fillId="0" borderId="44" xfId="0" applyFont="1" applyBorder="1" applyAlignment="1">
      <alignment horizontal="justify" vertical="center" wrapText="1"/>
    </xf>
    <xf numFmtId="0" fontId="4" fillId="16" borderId="14" xfId="0" applyFont="1" applyFill="1" applyBorder="1" applyAlignment="1">
      <alignment horizontal="center" vertical="center" wrapText="1"/>
    </xf>
    <xf numFmtId="0" fontId="4" fillId="16" borderId="21" xfId="0" applyFont="1" applyFill="1" applyBorder="1" applyAlignment="1">
      <alignment horizontal="center" vertical="center" wrapText="1"/>
    </xf>
    <xf numFmtId="0" fontId="4" fillId="16" borderId="15" xfId="0" applyFont="1" applyFill="1" applyBorder="1" applyAlignment="1">
      <alignment horizontal="center" vertical="center" wrapText="1"/>
    </xf>
    <xf numFmtId="0" fontId="4" fillId="16" borderId="22" xfId="0" applyFont="1" applyFill="1" applyBorder="1" applyAlignment="1">
      <alignment horizontal="center" vertical="center" wrapText="1"/>
    </xf>
    <xf numFmtId="0" fontId="4" fillId="17" borderId="15" xfId="0" applyFont="1" applyFill="1" applyBorder="1" applyAlignment="1" applyProtection="1">
      <alignment horizontal="justify" vertical="center" wrapText="1"/>
      <protection locked="0"/>
    </xf>
    <xf numFmtId="0" fontId="4" fillId="17" borderId="22" xfId="0" applyFont="1" applyFill="1" applyBorder="1" applyAlignment="1" applyProtection="1">
      <alignment horizontal="justify" vertical="center" wrapText="1"/>
      <protection locked="0"/>
    </xf>
    <xf numFmtId="0" fontId="4" fillId="16" borderId="36" xfId="0" applyFont="1" applyFill="1" applyBorder="1" applyAlignment="1">
      <alignment horizontal="center" vertical="center" wrapText="1"/>
    </xf>
    <xf numFmtId="0" fontId="4" fillId="16" borderId="4" xfId="0" applyFont="1" applyFill="1" applyBorder="1" applyAlignment="1">
      <alignment horizontal="center" vertical="center" wrapText="1"/>
    </xf>
    <xf numFmtId="0" fontId="4" fillId="17" borderId="15" xfId="4" applyFont="1" applyFill="1" applyBorder="1" applyAlignment="1">
      <alignment horizontal="justify" vertical="center" wrapText="1"/>
    </xf>
    <xf numFmtId="0" fontId="4" fillId="17" borderId="4" xfId="4" applyFont="1" applyFill="1" applyBorder="1" applyAlignment="1">
      <alignment horizontal="justify" vertical="center" wrapText="1"/>
    </xf>
    <xf numFmtId="0" fontId="4" fillId="17" borderId="22" xfId="4" applyFont="1" applyFill="1" applyBorder="1" applyAlignment="1">
      <alignment horizontal="justify" vertical="center" wrapText="1"/>
    </xf>
    <xf numFmtId="0" fontId="4" fillId="16" borderId="55" xfId="0" applyFont="1" applyFill="1" applyBorder="1" applyAlignment="1">
      <alignment horizontal="center" vertical="center" wrapText="1"/>
    </xf>
    <xf numFmtId="0" fontId="4" fillId="16" borderId="44" xfId="0" applyFont="1" applyFill="1" applyBorder="1" applyAlignment="1">
      <alignment horizontal="center" vertical="center" wrapText="1"/>
    </xf>
    <xf numFmtId="0" fontId="4" fillId="17" borderId="44" xfId="0" applyFont="1" applyFill="1" applyBorder="1" applyAlignment="1">
      <alignment horizontal="justify" vertical="center" wrapText="1"/>
    </xf>
    <xf numFmtId="0" fontId="4" fillId="16" borderId="40" xfId="0" applyFont="1" applyFill="1" applyBorder="1" applyAlignment="1">
      <alignment horizontal="center" vertical="center" wrapText="1"/>
    </xf>
    <xf numFmtId="0" fontId="4" fillId="16" borderId="31" xfId="0" applyFont="1" applyFill="1" applyBorder="1" applyAlignment="1">
      <alignment horizontal="center" vertical="center" wrapText="1"/>
    </xf>
    <xf numFmtId="0" fontId="4" fillId="17" borderId="31" xfId="0" applyFont="1" applyFill="1" applyBorder="1" applyAlignment="1">
      <alignment horizontal="justify" vertical="center" wrapText="1"/>
    </xf>
    <xf numFmtId="0" fontId="15" fillId="17" borderId="15" xfId="0" applyFont="1" applyFill="1" applyBorder="1" applyAlignment="1">
      <alignment horizontal="justify" vertical="center" wrapText="1"/>
    </xf>
    <xf numFmtId="0" fontId="3" fillId="14" borderId="16" xfId="0" applyFont="1" applyFill="1" applyBorder="1" applyAlignment="1" applyProtection="1">
      <alignment horizontal="center" vertical="center" wrapText="1"/>
    </xf>
    <xf numFmtId="0" fontId="3" fillId="14" borderId="23" xfId="0" applyFont="1" applyFill="1" applyBorder="1" applyAlignment="1" applyProtection="1">
      <alignment horizontal="center" vertical="center" wrapText="1"/>
    </xf>
    <xf numFmtId="0" fontId="3" fillId="14" borderId="18" xfId="0" applyFont="1" applyFill="1" applyBorder="1" applyAlignment="1" applyProtection="1">
      <alignment horizontal="center" vertical="center" wrapText="1"/>
    </xf>
    <xf numFmtId="0" fontId="3" fillId="14" borderId="19" xfId="0" applyFont="1" applyFill="1" applyBorder="1" applyAlignment="1" applyProtection="1">
      <alignment horizontal="center" vertical="center" wrapText="1"/>
    </xf>
    <xf numFmtId="0" fontId="3" fillId="14" borderId="15" xfId="0" applyFont="1" applyFill="1" applyBorder="1" applyAlignment="1" applyProtection="1">
      <alignment horizontal="center" vertical="center" wrapText="1"/>
    </xf>
    <xf numFmtId="0" fontId="3" fillId="14" borderId="22" xfId="0" applyFont="1" applyFill="1" applyBorder="1" applyAlignment="1" applyProtection="1">
      <alignment horizontal="center" vertical="center" wrapText="1"/>
    </xf>
    <xf numFmtId="0" fontId="3" fillId="14" borderId="13" xfId="0" applyFont="1" applyFill="1" applyBorder="1" applyAlignment="1" applyProtection="1">
      <alignment horizontal="center" vertical="center" wrapText="1"/>
    </xf>
    <xf numFmtId="0" fontId="3" fillId="14" borderId="20" xfId="0" applyFont="1" applyFill="1" applyBorder="1" applyAlignment="1" applyProtection="1">
      <alignment horizontal="center" vertical="center" wrapText="1"/>
    </xf>
    <xf numFmtId="0" fontId="3" fillId="14" borderId="3" xfId="0" applyFont="1" applyFill="1" applyBorder="1" applyAlignment="1" applyProtection="1">
      <alignment horizontal="center" vertical="center" wrapText="1"/>
    </xf>
    <xf numFmtId="0" fontId="3" fillId="14" borderId="24" xfId="0" applyFont="1" applyFill="1" applyBorder="1" applyAlignment="1" applyProtection="1">
      <alignment horizontal="center" vertical="center" wrapText="1"/>
    </xf>
    <xf numFmtId="0" fontId="3" fillId="14" borderId="17" xfId="0" applyFont="1" applyFill="1" applyBorder="1" applyAlignment="1" applyProtection="1">
      <alignment horizontal="center" vertical="center" wrapText="1"/>
    </xf>
    <xf numFmtId="0" fontId="3" fillId="14" borderId="25" xfId="0" applyFont="1" applyFill="1" applyBorder="1" applyAlignment="1" applyProtection="1">
      <alignment horizontal="center" vertical="center" wrapText="1"/>
    </xf>
    <xf numFmtId="0" fontId="3" fillId="14" borderId="14" xfId="0" applyFont="1" applyFill="1" applyBorder="1" applyAlignment="1" applyProtection="1">
      <alignment horizontal="center" vertical="center" wrapText="1"/>
    </xf>
    <xf numFmtId="0" fontId="3" fillId="14" borderId="21" xfId="0" applyFont="1" applyFill="1" applyBorder="1" applyAlignment="1" applyProtection="1">
      <alignment horizontal="center" vertical="center" wrapText="1"/>
    </xf>
    <xf numFmtId="165" fontId="3" fillId="0" borderId="5" xfId="0" applyNumberFormat="1" applyFont="1" applyFill="1" applyBorder="1" applyAlignment="1" applyProtection="1">
      <alignment horizontal="left" vertical="center" wrapText="1"/>
    </xf>
    <xf numFmtId="165" fontId="3" fillId="0" borderId="0" xfId="0" applyNumberFormat="1" applyFont="1" applyFill="1" applyBorder="1" applyAlignment="1" applyProtection="1">
      <alignment horizontal="left" vertical="center" wrapText="1"/>
    </xf>
    <xf numFmtId="165" fontId="3" fillId="0" borderId="9" xfId="0" applyNumberFormat="1" applyFont="1" applyFill="1" applyBorder="1" applyAlignment="1" applyProtection="1">
      <alignment horizontal="left" vertical="center" wrapText="1"/>
    </xf>
    <xf numFmtId="165" fontId="3" fillId="0" borderId="10" xfId="0" applyNumberFormat="1" applyFont="1" applyFill="1" applyBorder="1" applyAlignment="1" applyProtection="1">
      <alignment horizontal="left" vertical="center" wrapText="1"/>
    </xf>
    <xf numFmtId="15" fontId="3" fillId="2" borderId="0" xfId="0" applyNumberFormat="1" applyFont="1" applyFill="1" applyBorder="1" applyAlignment="1" applyProtection="1">
      <alignment horizontal="center" vertical="center" wrapText="1"/>
    </xf>
    <xf numFmtId="15" fontId="3" fillId="2" borderId="11" xfId="0" applyNumberFormat="1" applyFont="1" applyFill="1" applyBorder="1" applyAlignment="1" applyProtection="1">
      <alignment horizontal="center" vertical="center" wrapText="1"/>
    </xf>
    <xf numFmtId="15" fontId="3" fillId="2" borderId="12" xfId="0" applyNumberFormat="1" applyFont="1" applyFill="1" applyBorder="1" applyAlignment="1" applyProtection="1">
      <alignment horizontal="center" vertical="center" wrapText="1"/>
    </xf>
  </cellXfs>
  <cellStyles count="5">
    <cellStyle name="Normal" xfId="0" builtinId="0"/>
    <cellStyle name="Normal 13" xfId="3"/>
    <cellStyle name="Normal 2" xfId="4"/>
    <cellStyle name="Normal 5" xfId="2"/>
    <cellStyle name="Porcentaje" xfId="1" builtinId="5"/>
  </cellStyles>
  <dxfs count="324">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2</xdr:col>
      <xdr:colOff>285750</xdr:colOff>
      <xdr:row>69</xdr:row>
      <xdr:rowOff>876300</xdr:rowOff>
    </xdr:from>
    <xdr:to>
      <xdr:col>2</xdr:col>
      <xdr:colOff>2819400</xdr:colOff>
      <xdr:row>69</xdr:row>
      <xdr:rowOff>2733675</xdr:rowOff>
    </xdr:to>
    <xdr:pic>
      <xdr:nvPicPr>
        <xdr:cNvPr id="2" name="Imagen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9153" t="854" r="18982" b="6837"/>
        <a:stretch>
          <a:fillRect/>
        </a:stretch>
      </xdr:blipFill>
      <xdr:spPr bwMode="auto">
        <a:xfrm>
          <a:off x="1714500" y="84601050"/>
          <a:ext cx="2533650" cy="185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WH489"/>
  <sheetViews>
    <sheetView tabSelected="1" topLeftCell="E1" zoomScale="70" zoomScaleNormal="70" workbookViewId="0">
      <selection activeCell="H5" sqref="H5"/>
    </sheetView>
  </sheetViews>
  <sheetFormatPr baseColWidth="10" defaultRowHeight="12.75" x14ac:dyDescent="0.2"/>
  <cols>
    <col min="1" max="1" width="11.5703125" style="8" customWidth="1"/>
    <col min="2" max="2" width="9.85546875" style="8" customWidth="1"/>
    <col min="3" max="3" width="46.85546875" style="7" customWidth="1"/>
    <col min="4" max="4" width="24.140625" style="7" customWidth="1"/>
    <col min="5" max="5" width="21.7109375" style="7" customWidth="1"/>
    <col min="6" max="6" width="30.28515625" style="7" customWidth="1"/>
    <col min="7" max="7" width="25.85546875" style="7" customWidth="1"/>
    <col min="8" max="8" width="27.7109375" style="7" customWidth="1"/>
    <col min="9" max="9" width="14.140625" style="7" customWidth="1"/>
    <col min="10" max="10" width="11.42578125" style="7" customWidth="1"/>
    <col min="11" max="11" width="15.7109375" style="7" customWidth="1"/>
    <col min="12" max="12" width="13.140625" style="7" customWidth="1"/>
    <col min="13" max="13" width="11.28515625" style="7" customWidth="1"/>
    <col min="14" max="14" width="20.42578125" style="7" customWidth="1"/>
    <col min="15" max="15" width="12.42578125" style="7" customWidth="1"/>
    <col min="16" max="16" width="12.85546875" style="8" customWidth="1"/>
    <col min="17" max="17" width="11.28515625" style="8" customWidth="1"/>
    <col min="18" max="18" width="13.140625" style="8" customWidth="1"/>
    <col min="19" max="19" width="10.140625" style="8" customWidth="1"/>
    <col min="20" max="20" width="10.5703125" style="7" customWidth="1"/>
    <col min="21" max="21" width="9.85546875" style="7" customWidth="1"/>
    <col min="22" max="22" width="50.28515625" style="7" customWidth="1"/>
    <col min="23" max="24" width="2.28515625" style="7" customWidth="1"/>
    <col min="25" max="25" width="14.7109375" style="8" customWidth="1"/>
    <col min="26" max="26" width="14.42578125" style="7" customWidth="1"/>
    <col min="27" max="27" width="15.85546875" style="7" customWidth="1"/>
    <col min="28" max="28" width="15.7109375" style="7" customWidth="1"/>
    <col min="29" max="29" width="11.42578125" style="7" customWidth="1"/>
    <col min="30" max="30" width="12.7109375" style="7" customWidth="1"/>
    <col min="31" max="31" width="3.42578125" style="7" customWidth="1"/>
    <col min="32" max="36" width="11.42578125" style="7" customWidth="1"/>
    <col min="37" max="37" width="16.85546875" style="7" customWidth="1"/>
    <col min="38" max="38" width="16.140625" style="7" customWidth="1"/>
    <col min="39" max="253" width="11.42578125" style="7"/>
    <col min="254" max="254" width="9.5703125" style="7" customWidth="1"/>
    <col min="255" max="255" width="9.85546875" style="7" customWidth="1"/>
    <col min="256" max="256" width="49.140625" style="7" customWidth="1"/>
    <col min="257" max="258" width="21.7109375" style="7" customWidth="1"/>
    <col min="259" max="259" width="32.85546875" style="7" customWidth="1"/>
    <col min="260" max="260" width="25.5703125" style="7" customWidth="1"/>
    <col min="261" max="261" width="26.5703125" style="7" customWidth="1"/>
    <col min="262" max="262" width="16" style="7" customWidth="1"/>
    <col min="263" max="263" width="12.7109375" style="7" customWidth="1"/>
    <col min="264" max="264" width="11.140625" style="7" customWidth="1"/>
    <col min="265" max="265" width="11.5703125" style="7" customWidth="1"/>
    <col min="266" max="266" width="11.28515625" style="7" customWidth="1"/>
    <col min="267" max="267" width="29" style="7" customWidth="1"/>
    <col min="268" max="268" width="12.42578125" style="7" customWidth="1"/>
    <col min="269" max="269" width="12.85546875" style="7" customWidth="1"/>
    <col min="270" max="270" width="11.28515625" style="7" customWidth="1"/>
    <col min="271" max="271" width="14.42578125" style="7" customWidth="1"/>
    <col min="272" max="272" width="10.140625" style="7" customWidth="1"/>
    <col min="273" max="273" width="10.5703125" style="7" customWidth="1"/>
    <col min="274" max="274" width="9.85546875" style="7" customWidth="1"/>
    <col min="275" max="275" width="50.28515625" style="7" customWidth="1"/>
    <col min="276" max="509" width="11.42578125" style="7"/>
    <col min="510" max="510" width="9.5703125" style="7" customWidth="1"/>
    <col min="511" max="511" width="9.85546875" style="7" customWidth="1"/>
    <col min="512" max="512" width="49.140625" style="7" customWidth="1"/>
    <col min="513" max="514" width="21.7109375" style="7" customWidth="1"/>
    <col min="515" max="515" width="32.85546875" style="7" customWidth="1"/>
    <col min="516" max="516" width="25.5703125" style="7" customWidth="1"/>
    <col min="517" max="517" width="26.5703125" style="7" customWidth="1"/>
    <col min="518" max="518" width="16" style="7" customWidth="1"/>
    <col min="519" max="519" width="12.7109375" style="7" customWidth="1"/>
    <col min="520" max="520" width="11.140625" style="7" customWidth="1"/>
    <col min="521" max="521" width="11.5703125" style="7" customWidth="1"/>
    <col min="522" max="522" width="11.28515625" style="7" customWidth="1"/>
    <col min="523" max="523" width="29" style="7" customWidth="1"/>
    <col min="524" max="524" width="12.42578125" style="7" customWidth="1"/>
    <col min="525" max="525" width="12.85546875" style="7" customWidth="1"/>
    <col min="526" max="526" width="11.28515625" style="7" customWidth="1"/>
    <col min="527" max="527" width="14.42578125" style="7" customWidth="1"/>
    <col min="528" max="528" width="10.140625" style="7" customWidth="1"/>
    <col min="529" max="529" width="10.5703125" style="7" customWidth="1"/>
    <col min="530" max="530" width="9.85546875" style="7" customWidth="1"/>
    <col min="531" max="531" width="50.28515625" style="7" customWidth="1"/>
    <col min="532" max="765" width="11.42578125" style="7"/>
    <col min="766" max="766" width="9.5703125" style="7" customWidth="1"/>
    <col min="767" max="767" width="9.85546875" style="7" customWidth="1"/>
    <col min="768" max="768" width="49.140625" style="7" customWidth="1"/>
    <col min="769" max="770" width="21.7109375" style="7" customWidth="1"/>
    <col min="771" max="771" width="32.85546875" style="7" customWidth="1"/>
    <col min="772" max="772" width="25.5703125" style="7" customWidth="1"/>
    <col min="773" max="773" width="26.5703125" style="7" customWidth="1"/>
    <col min="774" max="774" width="16" style="7" customWidth="1"/>
    <col min="775" max="775" width="12.7109375" style="7" customWidth="1"/>
    <col min="776" max="776" width="11.140625" style="7" customWidth="1"/>
    <col min="777" max="777" width="11.5703125" style="7" customWidth="1"/>
    <col min="778" max="778" width="11.28515625" style="7" customWidth="1"/>
    <col min="779" max="779" width="29" style="7" customWidth="1"/>
    <col min="780" max="780" width="12.42578125" style="7" customWidth="1"/>
    <col min="781" max="781" width="12.85546875" style="7" customWidth="1"/>
    <col min="782" max="782" width="11.28515625" style="7" customWidth="1"/>
    <col min="783" max="783" width="14.42578125" style="7" customWidth="1"/>
    <col min="784" max="784" width="10.140625" style="7" customWidth="1"/>
    <col min="785" max="785" width="10.5703125" style="7" customWidth="1"/>
    <col min="786" max="786" width="9.85546875" style="7" customWidth="1"/>
    <col min="787" max="787" width="50.28515625" style="7" customWidth="1"/>
    <col min="788" max="1021" width="11.42578125" style="7"/>
    <col min="1022" max="1022" width="9.5703125" style="7" customWidth="1"/>
    <col min="1023" max="1023" width="9.85546875" style="7" customWidth="1"/>
    <col min="1024" max="1024" width="49.140625" style="7" customWidth="1"/>
    <col min="1025" max="1026" width="21.7109375" style="7" customWidth="1"/>
    <col min="1027" max="1027" width="32.85546875" style="7" customWidth="1"/>
    <col min="1028" max="1028" width="25.5703125" style="7" customWidth="1"/>
    <col min="1029" max="1029" width="26.5703125" style="7" customWidth="1"/>
    <col min="1030" max="1030" width="16" style="7" customWidth="1"/>
    <col min="1031" max="1031" width="12.7109375" style="7" customWidth="1"/>
    <col min="1032" max="1032" width="11.140625" style="7" customWidth="1"/>
    <col min="1033" max="1033" width="11.5703125" style="7" customWidth="1"/>
    <col min="1034" max="1034" width="11.28515625" style="7" customWidth="1"/>
    <col min="1035" max="1035" width="29" style="7" customWidth="1"/>
    <col min="1036" max="1036" width="12.42578125" style="7" customWidth="1"/>
    <col min="1037" max="1037" width="12.85546875" style="7" customWidth="1"/>
    <col min="1038" max="1038" width="11.28515625" style="7" customWidth="1"/>
    <col min="1039" max="1039" width="14.42578125" style="7" customWidth="1"/>
    <col min="1040" max="1040" width="10.140625" style="7" customWidth="1"/>
    <col min="1041" max="1041" width="10.5703125" style="7" customWidth="1"/>
    <col min="1042" max="1042" width="9.85546875" style="7" customWidth="1"/>
    <col min="1043" max="1043" width="50.28515625" style="7" customWidth="1"/>
    <col min="1044" max="1277" width="11.42578125" style="7"/>
    <col min="1278" max="1278" width="9.5703125" style="7" customWidth="1"/>
    <col min="1279" max="1279" width="9.85546875" style="7" customWidth="1"/>
    <col min="1280" max="1280" width="49.140625" style="7" customWidth="1"/>
    <col min="1281" max="1282" width="21.7109375" style="7" customWidth="1"/>
    <col min="1283" max="1283" width="32.85546875" style="7" customWidth="1"/>
    <col min="1284" max="1284" width="25.5703125" style="7" customWidth="1"/>
    <col min="1285" max="1285" width="26.5703125" style="7" customWidth="1"/>
    <col min="1286" max="1286" width="16" style="7" customWidth="1"/>
    <col min="1287" max="1287" width="12.7109375" style="7" customWidth="1"/>
    <col min="1288" max="1288" width="11.140625" style="7" customWidth="1"/>
    <col min="1289" max="1289" width="11.5703125" style="7" customWidth="1"/>
    <col min="1290" max="1290" width="11.28515625" style="7" customWidth="1"/>
    <col min="1291" max="1291" width="29" style="7" customWidth="1"/>
    <col min="1292" max="1292" width="12.42578125" style="7" customWidth="1"/>
    <col min="1293" max="1293" width="12.85546875" style="7" customWidth="1"/>
    <col min="1294" max="1294" width="11.28515625" style="7" customWidth="1"/>
    <col min="1295" max="1295" width="14.42578125" style="7" customWidth="1"/>
    <col min="1296" max="1296" width="10.140625" style="7" customWidth="1"/>
    <col min="1297" max="1297" width="10.5703125" style="7" customWidth="1"/>
    <col min="1298" max="1298" width="9.85546875" style="7" customWidth="1"/>
    <col min="1299" max="1299" width="50.28515625" style="7" customWidth="1"/>
    <col min="1300" max="1533" width="11.42578125" style="7"/>
    <col min="1534" max="1534" width="9.5703125" style="7" customWidth="1"/>
    <col min="1535" max="1535" width="9.85546875" style="7" customWidth="1"/>
    <col min="1536" max="1536" width="49.140625" style="7" customWidth="1"/>
    <col min="1537" max="1538" width="21.7109375" style="7" customWidth="1"/>
    <col min="1539" max="1539" width="32.85546875" style="7" customWidth="1"/>
    <col min="1540" max="1540" width="25.5703125" style="7" customWidth="1"/>
    <col min="1541" max="1541" width="26.5703125" style="7" customWidth="1"/>
    <col min="1542" max="1542" width="16" style="7" customWidth="1"/>
    <col min="1543" max="1543" width="12.7109375" style="7" customWidth="1"/>
    <col min="1544" max="1544" width="11.140625" style="7" customWidth="1"/>
    <col min="1545" max="1545" width="11.5703125" style="7" customWidth="1"/>
    <col min="1546" max="1546" width="11.28515625" style="7" customWidth="1"/>
    <col min="1547" max="1547" width="29" style="7" customWidth="1"/>
    <col min="1548" max="1548" width="12.42578125" style="7" customWidth="1"/>
    <col min="1549" max="1549" width="12.85546875" style="7" customWidth="1"/>
    <col min="1550" max="1550" width="11.28515625" style="7" customWidth="1"/>
    <col min="1551" max="1551" width="14.42578125" style="7" customWidth="1"/>
    <col min="1552" max="1552" width="10.140625" style="7" customWidth="1"/>
    <col min="1553" max="1553" width="10.5703125" style="7" customWidth="1"/>
    <col min="1554" max="1554" width="9.85546875" style="7" customWidth="1"/>
    <col min="1555" max="1555" width="50.28515625" style="7" customWidth="1"/>
    <col min="1556" max="1789" width="11.42578125" style="7"/>
    <col min="1790" max="1790" width="9.5703125" style="7" customWidth="1"/>
    <col min="1791" max="1791" width="9.85546875" style="7" customWidth="1"/>
    <col min="1792" max="1792" width="49.140625" style="7" customWidth="1"/>
    <col min="1793" max="1794" width="21.7109375" style="7" customWidth="1"/>
    <col min="1795" max="1795" width="32.85546875" style="7" customWidth="1"/>
    <col min="1796" max="1796" width="25.5703125" style="7" customWidth="1"/>
    <col min="1797" max="1797" width="26.5703125" style="7" customWidth="1"/>
    <col min="1798" max="1798" width="16" style="7" customWidth="1"/>
    <col min="1799" max="1799" width="12.7109375" style="7" customWidth="1"/>
    <col min="1800" max="1800" width="11.140625" style="7" customWidth="1"/>
    <col min="1801" max="1801" width="11.5703125" style="7" customWidth="1"/>
    <col min="1802" max="1802" width="11.28515625" style="7" customWidth="1"/>
    <col min="1803" max="1803" width="29" style="7" customWidth="1"/>
    <col min="1804" max="1804" width="12.42578125" style="7" customWidth="1"/>
    <col min="1805" max="1805" width="12.85546875" style="7" customWidth="1"/>
    <col min="1806" max="1806" width="11.28515625" style="7" customWidth="1"/>
    <col min="1807" max="1807" width="14.42578125" style="7" customWidth="1"/>
    <col min="1808" max="1808" width="10.140625" style="7" customWidth="1"/>
    <col min="1809" max="1809" width="10.5703125" style="7" customWidth="1"/>
    <col min="1810" max="1810" width="9.85546875" style="7" customWidth="1"/>
    <col min="1811" max="1811" width="50.28515625" style="7" customWidth="1"/>
    <col min="1812" max="2045" width="11.42578125" style="7"/>
    <col min="2046" max="2046" width="9.5703125" style="7" customWidth="1"/>
    <col min="2047" max="2047" width="9.85546875" style="7" customWidth="1"/>
    <col min="2048" max="2048" width="49.140625" style="7" customWidth="1"/>
    <col min="2049" max="2050" width="21.7109375" style="7" customWidth="1"/>
    <col min="2051" max="2051" width="32.85546875" style="7" customWidth="1"/>
    <col min="2052" max="2052" width="25.5703125" style="7" customWidth="1"/>
    <col min="2053" max="2053" width="26.5703125" style="7" customWidth="1"/>
    <col min="2054" max="2054" width="16" style="7" customWidth="1"/>
    <col min="2055" max="2055" width="12.7109375" style="7" customWidth="1"/>
    <col min="2056" max="2056" width="11.140625" style="7" customWidth="1"/>
    <col min="2057" max="2057" width="11.5703125" style="7" customWidth="1"/>
    <col min="2058" max="2058" width="11.28515625" style="7" customWidth="1"/>
    <col min="2059" max="2059" width="29" style="7" customWidth="1"/>
    <col min="2060" max="2060" width="12.42578125" style="7" customWidth="1"/>
    <col min="2061" max="2061" width="12.85546875" style="7" customWidth="1"/>
    <col min="2062" max="2062" width="11.28515625" style="7" customWidth="1"/>
    <col min="2063" max="2063" width="14.42578125" style="7" customWidth="1"/>
    <col min="2064" max="2064" width="10.140625" style="7" customWidth="1"/>
    <col min="2065" max="2065" width="10.5703125" style="7" customWidth="1"/>
    <col min="2066" max="2066" width="9.85546875" style="7" customWidth="1"/>
    <col min="2067" max="2067" width="50.28515625" style="7" customWidth="1"/>
    <col min="2068" max="2301" width="11.42578125" style="7"/>
    <col min="2302" max="2302" width="9.5703125" style="7" customWidth="1"/>
    <col min="2303" max="2303" width="9.85546875" style="7" customWidth="1"/>
    <col min="2304" max="2304" width="49.140625" style="7" customWidth="1"/>
    <col min="2305" max="2306" width="21.7109375" style="7" customWidth="1"/>
    <col min="2307" max="2307" width="32.85546875" style="7" customWidth="1"/>
    <col min="2308" max="2308" width="25.5703125" style="7" customWidth="1"/>
    <col min="2309" max="2309" width="26.5703125" style="7" customWidth="1"/>
    <col min="2310" max="2310" width="16" style="7" customWidth="1"/>
    <col min="2311" max="2311" width="12.7109375" style="7" customWidth="1"/>
    <col min="2312" max="2312" width="11.140625" style="7" customWidth="1"/>
    <col min="2313" max="2313" width="11.5703125" style="7" customWidth="1"/>
    <col min="2314" max="2314" width="11.28515625" style="7" customWidth="1"/>
    <col min="2315" max="2315" width="29" style="7" customWidth="1"/>
    <col min="2316" max="2316" width="12.42578125" style="7" customWidth="1"/>
    <col min="2317" max="2317" width="12.85546875" style="7" customWidth="1"/>
    <col min="2318" max="2318" width="11.28515625" style="7" customWidth="1"/>
    <col min="2319" max="2319" width="14.42578125" style="7" customWidth="1"/>
    <col min="2320" max="2320" width="10.140625" style="7" customWidth="1"/>
    <col min="2321" max="2321" width="10.5703125" style="7" customWidth="1"/>
    <col min="2322" max="2322" width="9.85546875" style="7" customWidth="1"/>
    <col min="2323" max="2323" width="50.28515625" style="7" customWidth="1"/>
    <col min="2324" max="2557" width="11.42578125" style="7"/>
    <col min="2558" max="2558" width="9.5703125" style="7" customWidth="1"/>
    <col min="2559" max="2559" width="9.85546875" style="7" customWidth="1"/>
    <col min="2560" max="2560" width="49.140625" style="7" customWidth="1"/>
    <col min="2561" max="2562" width="21.7109375" style="7" customWidth="1"/>
    <col min="2563" max="2563" width="32.85546875" style="7" customWidth="1"/>
    <col min="2564" max="2564" width="25.5703125" style="7" customWidth="1"/>
    <col min="2565" max="2565" width="26.5703125" style="7" customWidth="1"/>
    <col min="2566" max="2566" width="16" style="7" customWidth="1"/>
    <col min="2567" max="2567" width="12.7109375" style="7" customWidth="1"/>
    <col min="2568" max="2568" width="11.140625" style="7" customWidth="1"/>
    <col min="2569" max="2569" width="11.5703125" style="7" customWidth="1"/>
    <col min="2570" max="2570" width="11.28515625" style="7" customWidth="1"/>
    <col min="2571" max="2571" width="29" style="7" customWidth="1"/>
    <col min="2572" max="2572" width="12.42578125" style="7" customWidth="1"/>
    <col min="2573" max="2573" width="12.85546875" style="7" customWidth="1"/>
    <col min="2574" max="2574" width="11.28515625" style="7" customWidth="1"/>
    <col min="2575" max="2575" width="14.42578125" style="7" customWidth="1"/>
    <col min="2576" max="2576" width="10.140625" style="7" customWidth="1"/>
    <col min="2577" max="2577" width="10.5703125" style="7" customWidth="1"/>
    <col min="2578" max="2578" width="9.85546875" style="7" customWidth="1"/>
    <col min="2579" max="2579" width="50.28515625" style="7" customWidth="1"/>
    <col min="2580" max="2813" width="11.42578125" style="7"/>
    <col min="2814" max="2814" width="9.5703125" style="7" customWidth="1"/>
    <col min="2815" max="2815" width="9.85546875" style="7" customWidth="1"/>
    <col min="2816" max="2816" width="49.140625" style="7" customWidth="1"/>
    <col min="2817" max="2818" width="21.7109375" style="7" customWidth="1"/>
    <col min="2819" max="2819" width="32.85546875" style="7" customWidth="1"/>
    <col min="2820" max="2820" width="25.5703125" style="7" customWidth="1"/>
    <col min="2821" max="2821" width="26.5703125" style="7" customWidth="1"/>
    <col min="2822" max="2822" width="16" style="7" customWidth="1"/>
    <col min="2823" max="2823" width="12.7109375" style="7" customWidth="1"/>
    <col min="2824" max="2824" width="11.140625" style="7" customWidth="1"/>
    <col min="2825" max="2825" width="11.5703125" style="7" customWidth="1"/>
    <col min="2826" max="2826" width="11.28515625" style="7" customWidth="1"/>
    <col min="2827" max="2827" width="29" style="7" customWidth="1"/>
    <col min="2828" max="2828" width="12.42578125" style="7" customWidth="1"/>
    <col min="2829" max="2829" width="12.85546875" style="7" customWidth="1"/>
    <col min="2830" max="2830" width="11.28515625" style="7" customWidth="1"/>
    <col min="2831" max="2831" width="14.42578125" style="7" customWidth="1"/>
    <col min="2832" max="2832" width="10.140625" style="7" customWidth="1"/>
    <col min="2833" max="2833" width="10.5703125" style="7" customWidth="1"/>
    <col min="2834" max="2834" width="9.85546875" style="7" customWidth="1"/>
    <col min="2835" max="2835" width="50.28515625" style="7" customWidth="1"/>
    <col min="2836" max="3069" width="11.42578125" style="7"/>
    <col min="3070" max="3070" width="9.5703125" style="7" customWidth="1"/>
    <col min="3071" max="3071" width="9.85546875" style="7" customWidth="1"/>
    <col min="3072" max="3072" width="49.140625" style="7" customWidth="1"/>
    <col min="3073" max="3074" width="21.7109375" style="7" customWidth="1"/>
    <col min="3075" max="3075" width="32.85546875" style="7" customWidth="1"/>
    <col min="3076" max="3076" width="25.5703125" style="7" customWidth="1"/>
    <col min="3077" max="3077" width="26.5703125" style="7" customWidth="1"/>
    <col min="3078" max="3078" width="16" style="7" customWidth="1"/>
    <col min="3079" max="3079" width="12.7109375" style="7" customWidth="1"/>
    <col min="3080" max="3080" width="11.140625" style="7" customWidth="1"/>
    <col min="3081" max="3081" width="11.5703125" style="7" customWidth="1"/>
    <col min="3082" max="3082" width="11.28515625" style="7" customWidth="1"/>
    <col min="3083" max="3083" width="29" style="7" customWidth="1"/>
    <col min="3084" max="3084" width="12.42578125" style="7" customWidth="1"/>
    <col min="3085" max="3085" width="12.85546875" style="7" customWidth="1"/>
    <col min="3086" max="3086" width="11.28515625" style="7" customWidth="1"/>
    <col min="3087" max="3087" width="14.42578125" style="7" customWidth="1"/>
    <col min="3088" max="3088" width="10.140625" style="7" customWidth="1"/>
    <col min="3089" max="3089" width="10.5703125" style="7" customWidth="1"/>
    <col min="3090" max="3090" width="9.85546875" style="7" customWidth="1"/>
    <col min="3091" max="3091" width="50.28515625" style="7" customWidth="1"/>
    <col min="3092" max="3325" width="11.42578125" style="7"/>
    <col min="3326" max="3326" width="9.5703125" style="7" customWidth="1"/>
    <col min="3327" max="3327" width="9.85546875" style="7" customWidth="1"/>
    <col min="3328" max="3328" width="49.140625" style="7" customWidth="1"/>
    <col min="3329" max="3330" width="21.7109375" style="7" customWidth="1"/>
    <col min="3331" max="3331" width="32.85546875" style="7" customWidth="1"/>
    <col min="3332" max="3332" width="25.5703125" style="7" customWidth="1"/>
    <col min="3333" max="3333" width="26.5703125" style="7" customWidth="1"/>
    <col min="3334" max="3334" width="16" style="7" customWidth="1"/>
    <col min="3335" max="3335" width="12.7109375" style="7" customWidth="1"/>
    <col min="3336" max="3336" width="11.140625" style="7" customWidth="1"/>
    <col min="3337" max="3337" width="11.5703125" style="7" customWidth="1"/>
    <col min="3338" max="3338" width="11.28515625" style="7" customWidth="1"/>
    <col min="3339" max="3339" width="29" style="7" customWidth="1"/>
    <col min="3340" max="3340" width="12.42578125" style="7" customWidth="1"/>
    <col min="3341" max="3341" width="12.85546875" style="7" customWidth="1"/>
    <col min="3342" max="3342" width="11.28515625" style="7" customWidth="1"/>
    <col min="3343" max="3343" width="14.42578125" style="7" customWidth="1"/>
    <col min="3344" max="3344" width="10.140625" style="7" customWidth="1"/>
    <col min="3345" max="3345" width="10.5703125" style="7" customWidth="1"/>
    <col min="3346" max="3346" width="9.85546875" style="7" customWidth="1"/>
    <col min="3347" max="3347" width="50.28515625" style="7" customWidth="1"/>
    <col min="3348" max="3581" width="11.42578125" style="7"/>
    <col min="3582" max="3582" width="9.5703125" style="7" customWidth="1"/>
    <col min="3583" max="3583" width="9.85546875" style="7" customWidth="1"/>
    <col min="3584" max="3584" width="49.140625" style="7" customWidth="1"/>
    <col min="3585" max="3586" width="21.7109375" style="7" customWidth="1"/>
    <col min="3587" max="3587" width="32.85546875" style="7" customWidth="1"/>
    <col min="3588" max="3588" width="25.5703125" style="7" customWidth="1"/>
    <col min="3589" max="3589" width="26.5703125" style="7" customWidth="1"/>
    <col min="3590" max="3590" width="16" style="7" customWidth="1"/>
    <col min="3591" max="3591" width="12.7109375" style="7" customWidth="1"/>
    <col min="3592" max="3592" width="11.140625" style="7" customWidth="1"/>
    <col min="3593" max="3593" width="11.5703125" style="7" customWidth="1"/>
    <col min="3594" max="3594" width="11.28515625" style="7" customWidth="1"/>
    <col min="3595" max="3595" width="29" style="7" customWidth="1"/>
    <col min="3596" max="3596" width="12.42578125" style="7" customWidth="1"/>
    <col min="3597" max="3597" width="12.85546875" style="7" customWidth="1"/>
    <col min="3598" max="3598" width="11.28515625" style="7" customWidth="1"/>
    <col min="3599" max="3599" width="14.42578125" style="7" customWidth="1"/>
    <col min="3600" max="3600" width="10.140625" style="7" customWidth="1"/>
    <col min="3601" max="3601" width="10.5703125" style="7" customWidth="1"/>
    <col min="3602" max="3602" width="9.85546875" style="7" customWidth="1"/>
    <col min="3603" max="3603" width="50.28515625" style="7" customWidth="1"/>
    <col min="3604" max="3837" width="11.42578125" style="7"/>
    <col min="3838" max="3838" width="9.5703125" style="7" customWidth="1"/>
    <col min="3839" max="3839" width="9.85546875" style="7" customWidth="1"/>
    <col min="3840" max="3840" width="49.140625" style="7" customWidth="1"/>
    <col min="3841" max="3842" width="21.7109375" style="7" customWidth="1"/>
    <col min="3843" max="3843" width="32.85546875" style="7" customWidth="1"/>
    <col min="3844" max="3844" width="25.5703125" style="7" customWidth="1"/>
    <col min="3845" max="3845" width="26.5703125" style="7" customWidth="1"/>
    <col min="3846" max="3846" width="16" style="7" customWidth="1"/>
    <col min="3847" max="3847" width="12.7109375" style="7" customWidth="1"/>
    <col min="3848" max="3848" width="11.140625" style="7" customWidth="1"/>
    <col min="3849" max="3849" width="11.5703125" style="7" customWidth="1"/>
    <col min="3850" max="3850" width="11.28515625" style="7" customWidth="1"/>
    <col min="3851" max="3851" width="29" style="7" customWidth="1"/>
    <col min="3852" max="3852" width="12.42578125" style="7" customWidth="1"/>
    <col min="3853" max="3853" width="12.85546875" style="7" customWidth="1"/>
    <col min="3854" max="3854" width="11.28515625" style="7" customWidth="1"/>
    <col min="3855" max="3855" width="14.42578125" style="7" customWidth="1"/>
    <col min="3856" max="3856" width="10.140625" style="7" customWidth="1"/>
    <col min="3857" max="3857" width="10.5703125" style="7" customWidth="1"/>
    <col min="3858" max="3858" width="9.85546875" style="7" customWidth="1"/>
    <col min="3859" max="3859" width="50.28515625" style="7" customWidth="1"/>
    <col min="3860" max="4093" width="11.42578125" style="7"/>
    <col min="4094" max="4094" width="9.5703125" style="7" customWidth="1"/>
    <col min="4095" max="4095" width="9.85546875" style="7" customWidth="1"/>
    <col min="4096" max="4096" width="49.140625" style="7" customWidth="1"/>
    <col min="4097" max="4098" width="21.7109375" style="7" customWidth="1"/>
    <col min="4099" max="4099" width="32.85546875" style="7" customWidth="1"/>
    <col min="4100" max="4100" width="25.5703125" style="7" customWidth="1"/>
    <col min="4101" max="4101" width="26.5703125" style="7" customWidth="1"/>
    <col min="4102" max="4102" width="16" style="7" customWidth="1"/>
    <col min="4103" max="4103" width="12.7109375" style="7" customWidth="1"/>
    <col min="4104" max="4104" width="11.140625" style="7" customWidth="1"/>
    <col min="4105" max="4105" width="11.5703125" style="7" customWidth="1"/>
    <col min="4106" max="4106" width="11.28515625" style="7" customWidth="1"/>
    <col min="4107" max="4107" width="29" style="7" customWidth="1"/>
    <col min="4108" max="4108" width="12.42578125" style="7" customWidth="1"/>
    <col min="4109" max="4109" width="12.85546875" style="7" customWidth="1"/>
    <col min="4110" max="4110" width="11.28515625" style="7" customWidth="1"/>
    <col min="4111" max="4111" width="14.42578125" style="7" customWidth="1"/>
    <col min="4112" max="4112" width="10.140625" style="7" customWidth="1"/>
    <col min="4113" max="4113" width="10.5703125" style="7" customWidth="1"/>
    <col min="4114" max="4114" width="9.85546875" style="7" customWidth="1"/>
    <col min="4115" max="4115" width="50.28515625" style="7" customWidth="1"/>
    <col min="4116" max="4349" width="11.42578125" style="7"/>
    <col min="4350" max="4350" width="9.5703125" style="7" customWidth="1"/>
    <col min="4351" max="4351" width="9.85546875" style="7" customWidth="1"/>
    <col min="4352" max="4352" width="49.140625" style="7" customWidth="1"/>
    <col min="4353" max="4354" width="21.7109375" style="7" customWidth="1"/>
    <col min="4355" max="4355" width="32.85546875" style="7" customWidth="1"/>
    <col min="4356" max="4356" width="25.5703125" style="7" customWidth="1"/>
    <col min="4357" max="4357" width="26.5703125" style="7" customWidth="1"/>
    <col min="4358" max="4358" width="16" style="7" customWidth="1"/>
    <col min="4359" max="4359" width="12.7109375" style="7" customWidth="1"/>
    <col min="4360" max="4360" width="11.140625" style="7" customWidth="1"/>
    <col min="4361" max="4361" width="11.5703125" style="7" customWidth="1"/>
    <col min="4362" max="4362" width="11.28515625" style="7" customWidth="1"/>
    <col min="4363" max="4363" width="29" style="7" customWidth="1"/>
    <col min="4364" max="4364" width="12.42578125" style="7" customWidth="1"/>
    <col min="4365" max="4365" width="12.85546875" style="7" customWidth="1"/>
    <col min="4366" max="4366" width="11.28515625" style="7" customWidth="1"/>
    <col min="4367" max="4367" width="14.42578125" style="7" customWidth="1"/>
    <col min="4368" max="4368" width="10.140625" style="7" customWidth="1"/>
    <col min="4369" max="4369" width="10.5703125" style="7" customWidth="1"/>
    <col min="4370" max="4370" width="9.85546875" style="7" customWidth="1"/>
    <col min="4371" max="4371" width="50.28515625" style="7" customWidth="1"/>
    <col min="4372" max="4605" width="11.42578125" style="7"/>
    <col min="4606" max="4606" width="9.5703125" style="7" customWidth="1"/>
    <col min="4607" max="4607" width="9.85546875" style="7" customWidth="1"/>
    <col min="4608" max="4608" width="49.140625" style="7" customWidth="1"/>
    <col min="4609" max="4610" width="21.7109375" style="7" customWidth="1"/>
    <col min="4611" max="4611" width="32.85546875" style="7" customWidth="1"/>
    <col min="4612" max="4612" width="25.5703125" style="7" customWidth="1"/>
    <col min="4613" max="4613" width="26.5703125" style="7" customWidth="1"/>
    <col min="4614" max="4614" width="16" style="7" customWidth="1"/>
    <col min="4615" max="4615" width="12.7109375" style="7" customWidth="1"/>
    <col min="4616" max="4616" width="11.140625" style="7" customWidth="1"/>
    <col min="4617" max="4617" width="11.5703125" style="7" customWidth="1"/>
    <col min="4618" max="4618" width="11.28515625" style="7" customWidth="1"/>
    <col min="4619" max="4619" width="29" style="7" customWidth="1"/>
    <col min="4620" max="4620" width="12.42578125" style="7" customWidth="1"/>
    <col min="4621" max="4621" width="12.85546875" style="7" customWidth="1"/>
    <col min="4622" max="4622" width="11.28515625" style="7" customWidth="1"/>
    <col min="4623" max="4623" width="14.42578125" style="7" customWidth="1"/>
    <col min="4624" max="4624" width="10.140625" style="7" customWidth="1"/>
    <col min="4625" max="4625" width="10.5703125" style="7" customWidth="1"/>
    <col min="4626" max="4626" width="9.85546875" style="7" customWidth="1"/>
    <col min="4627" max="4627" width="50.28515625" style="7" customWidth="1"/>
    <col min="4628" max="4861" width="11.42578125" style="7"/>
    <col min="4862" max="4862" width="9.5703125" style="7" customWidth="1"/>
    <col min="4863" max="4863" width="9.85546875" style="7" customWidth="1"/>
    <col min="4864" max="4864" width="49.140625" style="7" customWidth="1"/>
    <col min="4865" max="4866" width="21.7109375" style="7" customWidth="1"/>
    <col min="4867" max="4867" width="32.85546875" style="7" customWidth="1"/>
    <col min="4868" max="4868" width="25.5703125" style="7" customWidth="1"/>
    <col min="4869" max="4869" width="26.5703125" style="7" customWidth="1"/>
    <col min="4870" max="4870" width="16" style="7" customWidth="1"/>
    <col min="4871" max="4871" width="12.7109375" style="7" customWidth="1"/>
    <col min="4872" max="4872" width="11.140625" style="7" customWidth="1"/>
    <col min="4873" max="4873" width="11.5703125" style="7" customWidth="1"/>
    <col min="4874" max="4874" width="11.28515625" style="7" customWidth="1"/>
    <col min="4875" max="4875" width="29" style="7" customWidth="1"/>
    <col min="4876" max="4876" width="12.42578125" style="7" customWidth="1"/>
    <col min="4877" max="4877" width="12.85546875" style="7" customWidth="1"/>
    <col min="4878" max="4878" width="11.28515625" style="7" customWidth="1"/>
    <col min="4879" max="4879" width="14.42578125" style="7" customWidth="1"/>
    <col min="4880" max="4880" width="10.140625" style="7" customWidth="1"/>
    <col min="4881" max="4881" width="10.5703125" style="7" customWidth="1"/>
    <col min="4882" max="4882" width="9.85546875" style="7" customWidth="1"/>
    <col min="4883" max="4883" width="50.28515625" style="7" customWidth="1"/>
    <col min="4884" max="5117" width="11.42578125" style="7"/>
    <col min="5118" max="5118" width="9.5703125" style="7" customWidth="1"/>
    <col min="5119" max="5119" width="9.85546875" style="7" customWidth="1"/>
    <col min="5120" max="5120" width="49.140625" style="7" customWidth="1"/>
    <col min="5121" max="5122" width="21.7109375" style="7" customWidth="1"/>
    <col min="5123" max="5123" width="32.85546875" style="7" customWidth="1"/>
    <col min="5124" max="5124" width="25.5703125" style="7" customWidth="1"/>
    <col min="5125" max="5125" width="26.5703125" style="7" customWidth="1"/>
    <col min="5126" max="5126" width="16" style="7" customWidth="1"/>
    <col min="5127" max="5127" width="12.7109375" style="7" customWidth="1"/>
    <col min="5128" max="5128" width="11.140625" style="7" customWidth="1"/>
    <col min="5129" max="5129" width="11.5703125" style="7" customWidth="1"/>
    <col min="5130" max="5130" width="11.28515625" style="7" customWidth="1"/>
    <col min="5131" max="5131" width="29" style="7" customWidth="1"/>
    <col min="5132" max="5132" width="12.42578125" style="7" customWidth="1"/>
    <col min="5133" max="5133" width="12.85546875" style="7" customWidth="1"/>
    <col min="5134" max="5134" width="11.28515625" style="7" customWidth="1"/>
    <col min="5135" max="5135" width="14.42578125" style="7" customWidth="1"/>
    <col min="5136" max="5136" width="10.140625" style="7" customWidth="1"/>
    <col min="5137" max="5137" width="10.5703125" style="7" customWidth="1"/>
    <col min="5138" max="5138" width="9.85546875" style="7" customWidth="1"/>
    <col min="5139" max="5139" width="50.28515625" style="7" customWidth="1"/>
    <col min="5140" max="5373" width="11.42578125" style="7"/>
    <col min="5374" max="5374" width="9.5703125" style="7" customWidth="1"/>
    <col min="5375" max="5375" width="9.85546875" style="7" customWidth="1"/>
    <col min="5376" max="5376" width="49.140625" style="7" customWidth="1"/>
    <col min="5377" max="5378" width="21.7109375" style="7" customWidth="1"/>
    <col min="5379" max="5379" width="32.85546875" style="7" customWidth="1"/>
    <col min="5380" max="5380" width="25.5703125" style="7" customWidth="1"/>
    <col min="5381" max="5381" width="26.5703125" style="7" customWidth="1"/>
    <col min="5382" max="5382" width="16" style="7" customWidth="1"/>
    <col min="5383" max="5383" width="12.7109375" style="7" customWidth="1"/>
    <col min="5384" max="5384" width="11.140625" style="7" customWidth="1"/>
    <col min="5385" max="5385" width="11.5703125" style="7" customWidth="1"/>
    <col min="5386" max="5386" width="11.28515625" style="7" customWidth="1"/>
    <col min="5387" max="5387" width="29" style="7" customWidth="1"/>
    <col min="5388" max="5388" width="12.42578125" style="7" customWidth="1"/>
    <col min="5389" max="5389" width="12.85546875" style="7" customWidth="1"/>
    <col min="5390" max="5390" width="11.28515625" style="7" customWidth="1"/>
    <col min="5391" max="5391" width="14.42578125" style="7" customWidth="1"/>
    <col min="5392" max="5392" width="10.140625" style="7" customWidth="1"/>
    <col min="5393" max="5393" width="10.5703125" style="7" customWidth="1"/>
    <col min="5394" max="5394" width="9.85546875" style="7" customWidth="1"/>
    <col min="5395" max="5395" width="50.28515625" style="7" customWidth="1"/>
    <col min="5396" max="5629" width="11.42578125" style="7"/>
    <col min="5630" max="5630" width="9.5703125" style="7" customWidth="1"/>
    <col min="5631" max="5631" width="9.85546875" style="7" customWidth="1"/>
    <col min="5632" max="5632" width="49.140625" style="7" customWidth="1"/>
    <col min="5633" max="5634" width="21.7109375" style="7" customWidth="1"/>
    <col min="5635" max="5635" width="32.85546875" style="7" customWidth="1"/>
    <col min="5636" max="5636" width="25.5703125" style="7" customWidth="1"/>
    <col min="5637" max="5637" width="26.5703125" style="7" customWidth="1"/>
    <col min="5638" max="5638" width="16" style="7" customWidth="1"/>
    <col min="5639" max="5639" width="12.7109375" style="7" customWidth="1"/>
    <col min="5640" max="5640" width="11.140625" style="7" customWidth="1"/>
    <col min="5641" max="5641" width="11.5703125" style="7" customWidth="1"/>
    <col min="5642" max="5642" width="11.28515625" style="7" customWidth="1"/>
    <col min="5643" max="5643" width="29" style="7" customWidth="1"/>
    <col min="5644" max="5644" width="12.42578125" style="7" customWidth="1"/>
    <col min="5645" max="5645" width="12.85546875" style="7" customWidth="1"/>
    <col min="5646" max="5646" width="11.28515625" style="7" customWidth="1"/>
    <col min="5647" max="5647" width="14.42578125" style="7" customWidth="1"/>
    <col min="5648" max="5648" width="10.140625" style="7" customWidth="1"/>
    <col min="5649" max="5649" width="10.5703125" style="7" customWidth="1"/>
    <col min="5650" max="5650" width="9.85546875" style="7" customWidth="1"/>
    <col min="5651" max="5651" width="50.28515625" style="7" customWidth="1"/>
    <col min="5652" max="5885" width="11.42578125" style="7"/>
    <col min="5886" max="5886" width="9.5703125" style="7" customWidth="1"/>
    <col min="5887" max="5887" width="9.85546875" style="7" customWidth="1"/>
    <col min="5888" max="5888" width="49.140625" style="7" customWidth="1"/>
    <col min="5889" max="5890" width="21.7109375" style="7" customWidth="1"/>
    <col min="5891" max="5891" width="32.85546875" style="7" customWidth="1"/>
    <col min="5892" max="5892" width="25.5703125" style="7" customWidth="1"/>
    <col min="5893" max="5893" width="26.5703125" style="7" customWidth="1"/>
    <col min="5894" max="5894" width="16" style="7" customWidth="1"/>
    <col min="5895" max="5895" width="12.7109375" style="7" customWidth="1"/>
    <col min="5896" max="5896" width="11.140625" style="7" customWidth="1"/>
    <col min="5897" max="5897" width="11.5703125" style="7" customWidth="1"/>
    <col min="5898" max="5898" width="11.28515625" style="7" customWidth="1"/>
    <col min="5899" max="5899" width="29" style="7" customWidth="1"/>
    <col min="5900" max="5900" width="12.42578125" style="7" customWidth="1"/>
    <col min="5901" max="5901" width="12.85546875" style="7" customWidth="1"/>
    <col min="5902" max="5902" width="11.28515625" style="7" customWidth="1"/>
    <col min="5903" max="5903" width="14.42578125" style="7" customWidth="1"/>
    <col min="5904" max="5904" width="10.140625" style="7" customWidth="1"/>
    <col min="5905" max="5905" width="10.5703125" style="7" customWidth="1"/>
    <col min="5906" max="5906" width="9.85546875" style="7" customWidth="1"/>
    <col min="5907" max="5907" width="50.28515625" style="7" customWidth="1"/>
    <col min="5908" max="6141" width="11.42578125" style="7"/>
    <col min="6142" max="6142" width="9.5703125" style="7" customWidth="1"/>
    <col min="6143" max="6143" width="9.85546875" style="7" customWidth="1"/>
    <col min="6144" max="6144" width="49.140625" style="7" customWidth="1"/>
    <col min="6145" max="6146" width="21.7109375" style="7" customWidth="1"/>
    <col min="6147" max="6147" width="32.85546875" style="7" customWidth="1"/>
    <col min="6148" max="6148" width="25.5703125" style="7" customWidth="1"/>
    <col min="6149" max="6149" width="26.5703125" style="7" customWidth="1"/>
    <col min="6150" max="6150" width="16" style="7" customWidth="1"/>
    <col min="6151" max="6151" width="12.7109375" style="7" customWidth="1"/>
    <col min="6152" max="6152" width="11.140625" style="7" customWidth="1"/>
    <col min="6153" max="6153" width="11.5703125" style="7" customWidth="1"/>
    <col min="6154" max="6154" width="11.28515625" style="7" customWidth="1"/>
    <col min="6155" max="6155" width="29" style="7" customWidth="1"/>
    <col min="6156" max="6156" width="12.42578125" style="7" customWidth="1"/>
    <col min="6157" max="6157" width="12.85546875" style="7" customWidth="1"/>
    <col min="6158" max="6158" width="11.28515625" style="7" customWidth="1"/>
    <col min="6159" max="6159" width="14.42578125" style="7" customWidth="1"/>
    <col min="6160" max="6160" width="10.140625" style="7" customWidth="1"/>
    <col min="6161" max="6161" width="10.5703125" style="7" customWidth="1"/>
    <col min="6162" max="6162" width="9.85546875" style="7" customWidth="1"/>
    <col min="6163" max="6163" width="50.28515625" style="7" customWidth="1"/>
    <col min="6164" max="6397" width="11.42578125" style="7"/>
    <col min="6398" max="6398" width="9.5703125" style="7" customWidth="1"/>
    <col min="6399" max="6399" width="9.85546875" style="7" customWidth="1"/>
    <col min="6400" max="6400" width="49.140625" style="7" customWidth="1"/>
    <col min="6401" max="6402" width="21.7109375" style="7" customWidth="1"/>
    <col min="6403" max="6403" width="32.85546875" style="7" customWidth="1"/>
    <col min="6404" max="6404" width="25.5703125" style="7" customWidth="1"/>
    <col min="6405" max="6405" width="26.5703125" style="7" customWidth="1"/>
    <col min="6406" max="6406" width="16" style="7" customWidth="1"/>
    <col min="6407" max="6407" width="12.7109375" style="7" customWidth="1"/>
    <col min="6408" max="6408" width="11.140625" style="7" customWidth="1"/>
    <col min="6409" max="6409" width="11.5703125" style="7" customWidth="1"/>
    <col min="6410" max="6410" width="11.28515625" style="7" customWidth="1"/>
    <col min="6411" max="6411" width="29" style="7" customWidth="1"/>
    <col min="6412" max="6412" width="12.42578125" style="7" customWidth="1"/>
    <col min="6413" max="6413" width="12.85546875" style="7" customWidth="1"/>
    <col min="6414" max="6414" width="11.28515625" style="7" customWidth="1"/>
    <col min="6415" max="6415" width="14.42578125" style="7" customWidth="1"/>
    <col min="6416" max="6416" width="10.140625" style="7" customWidth="1"/>
    <col min="6417" max="6417" width="10.5703125" style="7" customWidth="1"/>
    <col min="6418" max="6418" width="9.85546875" style="7" customWidth="1"/>
    <col min="6419" max="6419" width="50.28515625" style="7" customWidth="1"/>
    <col min="6420" max="6653" width="11.42578125" style="7"/>
    <col min="6654" max="6654" width="9.5703125" style="7" customWidth="1"/>
    <col min="6655" max="6655" width="9.85546875" style="7" customWidth="1"/>
    <col min="6656" max="6656" width="49.140625" style="7" customWidth="1"/>
    <col min="6657" max="6658" width="21.7109375" style="7" customWidth="1"/>
    <col min="6659" max="6659" width="32.85546875" style="7" customWidth="1"/>
    <col min="6660" max="6660" width="25.5703125" style="7" customWidth="1"/>
    <col min="6661" max="6661" width="26.5703125" style="7" customWidth="1"/>
    <col min="6662" max="6662" width="16" style="7" customWidth="1"/>
    <col min="6663" max="6663" width="12.7109375" style="7" customWidth="1"/>
    <col min="6664" max="6664" width="11.140625" style="7" customWidth="1"/>
    <col min="6665" max="6665" width="11.5703125" style="7" customWidth="1"/>
    <col min="6666" max="6666" width="11.28515625" style="7" customWidth="1"/>
    <col min="6667" max="6667" width="29" style="7" customWidth="1"/>
    <col min="6668" max="6668" width="12.42578125" style="7" customWidth="1"/>
    <col min="6669" max="6669" width="12.85546875" style="7" customWidth="1"/>
    <col min="6670" max="6670" width="11.28515625" style="7" customWidth="1"/>
    <col min="6671" max="6671" width="14.42578125" style="7" customWidth="1"/>
    <col min="6672" max="6672" width="10.140625" style="7" customWidth="1"/>
    <col min="6673" max="6673" width="10.5703125" style="7" customWidth="1"/>
    <col min="6674" max="6674" width="9.85546875" style="7" customWidth="1"/>
    <col min="6675" max="6675" width="50.28515625" style="7" customWidth="1"/>
    <col min="6676" max="6909" width="11.42578125" style="7"/>
    <col min="6910" max="6910" width="9.5703125" style="7" customWidth="1"/>
    <col min="6911" max="6911" width="9.85546875" style="7" customWidth="1"/>
    <col min="6912" max="6912" width="49.140625" style="7" customWidth="1"/>
    <col min="6913" max="6914" width="21.7109375" style="7" customWidth="1"/>
    <col min="6915" max="6915" width="32.85546875" style="7" customWidth="1"/>
    <col min="6916" max="6916" width="25.5703125" style="7" customWidth="1"/>
    <col min="6917" max="6917" width="26.5703125" style="7" customWidth="1"/>
    <col min="6918" max="6918" width="16" style="7" customWidth="1"/>
    <col min="6919" max="6919" width="12.7109375" style="7" customWidth="1"/>
    <col min="6920" max="6920" width="11.140625" style="7" customWidth="1"/>
    <col min="6921" max="6921" width="11.5703125" style="7" customWidth="1"/>
    <col min="6922" max="6922" width="11.28515625" style="7" customWidth="1"/>
    <col min="6923" max="6923" width="29" style="7" customWidth="1"/>
    <col min="6924" max="6924" width="12.42578125" style="7" customWidth="1"/>
    <col min="6925" max="6925" width="12.85546875" style="7" customWidth="1"/>
    <col min="6926" max="6926" width="11.28515625" style="7" customWidth="1"/>
    <col min="6927" max="6927" width="14.42578125" style="7" customWidth="1"/>
    <col min="6928" max="6928" width="10.140625" style="7" customWidth="1"/>
    <col min="6929" max="6929" width="10.5703125" style="7" customWidth="1"/>
    <col min="6930" max="6930" width="9.85546875" style="7" customWidth="1"/>
    <col min="6931" max="6931" width="50.28515625" style="7" customWidth="1"/>
    <col min="6932" max="7165" width="11.42578125" style="7"/>
    <col min="7166" max="7166" width="9.5703125" style="7" customWidth="1"/>
    <col min="7167" max="7167" width="9.85546875" style="7" customWidth="1"/>
    <col min="7168" max="7168" width="49.140625" style="7" customWidth="1"/>
    <col min="7169" max="7170" width="21.7109375" style="7" customWidth="1"/>
    <col min="7171" max="7171" width="32.85546875" style="7" customWidth="1"/>
    <col min="7172" max="7172" width="25.5703125" style="7" customWidth="1"/>
    <col min="7173" max="7173" width="26.5703125" style="7" customWidth="1"/>
    <col min="7174" max="7174" width="16" style="7" customWidth="1"/>
    <col min="7175" max="7175" width="12.7109375" style="7" customWidth="1"/>
    <col min="7176" max="7176" width="11.140625" style="7" customWidth="1"/>
    <col min="7177" max="7177" width="11.5703125" style="7" customWidth="1"/>
    <col min="7178" max="7178" width="11.28515625" style="7" customWidth="1"/>
    <col min="7179" max="7179" width="29" style="7" customWidth="1"/>
    <col min="7180" max="7180" width="12.42578125" style="7" customWidth="1"/>
    <col min="7181" max="7181" width="12.85546875" style="7" customWidth="1"/>
    <col min="7182" max="7182" width="11.28515625" style="7" customWidth="1"/>
    <col min="7183" max="7183" width="14.42578125" style="7" customWidth="1"/>
    <col min="7184" max="7184" width="10.140625" style="7" customWidth="1"/>
    <col min="7185" max="7185" width="10.5703125" style="7" customWidth="1"/>
    <col min="7186" max="7186" width="9.85546875" style="7" customWidth="1"/>
    <col min="7187" max="7187" width="50.28515625" style="7" customWidth="1"/>
    <col min="7188" max="7421" width="11.42578125" style="7"/>
    <col min="7422" max="7422" width="9.5703125" style="7" customWidth="1"/>
    <col min="7423" max="7423" width="9.85546875" style="7" customWidth="1"/>
    <col min="7424" max="7424" width="49.140625" style="7" customWidth="1"/>
    <col min="7425" max="7426" width="21.7109375" style="7" customWidth="1"/>
    <col min="7427" max="7427" width="32.85546875" style="7" customWidth="1"/>
    <col min="7428" max="7428" width="25.5703125" style="7" customWidth="1"/>
    <col min="7429" max="7429" width="26.5703125" style="7" customWidth="1"/>
    <col min="7430" max="7430" width="16" style="7" customWidth="1"/>
    <col min="7431" max="7431" width="12.7109375" style="7" customWidth="1"/>
    <col min="7432" max="7432" width="11.140625" style="7" customWidth="1"/>
    <col min="7433" max="7433" width="11.5703125" style="7" customWidth="1"/>
    <col min="7434" max="7434" width="11.28515625" style="7" customWidth="1"/>
    <col min="7435" max="7435" width="29" style="7" customWidth="1"/>
    <col min="7436" max="7436" width="12.42578125" style="7" customWidth="1"/>
    <col min="7437" max="7437" width="12.85546875" style="7" customWidth="1"/>
    <col min="7438" max="7438" width="11.28515625" style="7" customWidth="1"/>
    <col min="7439" max="7439" width="14.42578125" style="7" customWidth="1"/>
    <col min="7440" max="7440" width="10.140625" style="7" customWidth="1"/>
    <col min="7441" max="7441" width="10.5703125" style="7" customWidth="1"/>
    <col min="7442" max="7442" width="9.85546875" style="7" customWidth="1"/>
    <col min="7443" max="7443" width="50.28515625" style="7" customWidth="1"/>
    <col min="7444" max="7677" width="11.42578125" style="7"/>
    <col min="7678" max="7678" width="9.5703125" style="7" customWidth="1"/>
    <col min="7679" max="7679" width="9.85546875" style="7" customWidth="1"/>
    <col min="7680" max="7680" width="49.140625" style="7" customWidth="1"/>
    <col min="7681" max="7682" width="21.7109375" style="7" customWidth="1"/>
    <col min="7683" max="7683" width="32.85546875" style="7" customWidth="1"/>
    <col min="7684" max="7684" width="25.5703125" style="7" customWidth="1"/>
    <col min="7685" max="7685" width="26.5703125" style="7" customWidth="1"/>
    <col min="7686" max="7686" width="16" style="7" customWidth="1"/>
    <col min="7687" max="7687" width="12.7109375" style="7" customWidth="1"/>
    <col min="7688" max="7688" width="11.140625" style="7" customWidth="1"/>
    <col min="7689" max="7689" width="11.5703125" style="7" customWidth="1"/>
    <col min="7690" max="7690" width="11.28515625" style="7" customWidth="1"/>
    <col min="7691" max="7691" width="29" style="7" customWidth="1"/>
    <col min="7692" max="7692" width="12.42578125" style="7" customWidth="1"/>
    <col min="7693" max="7693" width="12.85546875" style="7" customWidth="1"/>
    <col min="7694" max="7694" width="11.28515625" style="7" customWidth="1"/>
    <col min="7695" max="7695" width="14.42578125" style="7" customWidth="1"/>
    <col min="7696" max="7696" width="10.140625" style="7" customWidth="1"/>
    <col min="7697" max="7697" width="10.5703125" style="7" customWidth="1"/>
    <col min="7698" max="7698" width="9.85546875" style="7" customWidth="1"/>
    <col min="7699" max="7699" width="50.28515625" style="7" customWidth="1"/>
    <col min="7700" max="7933" width="11.42578125" style="7"/>
    <col min="7934" max="7934" width="9.5703125" style="7" customWidth="1"/>
    <col min="7935" max="7935" width="9.85546875" style="7" customWidth="1"/>
    <col min="7936" max="7936" width="49.140625" style="7" customWidth="1"/>
    <col min="7937" max="7938" width="21.7109375" style="7" customWidth="1"/>
    <col min="7939" max="7939" width="32.85546875" style="7" customWidth="1"/>
    <col min="7940" max="7940" width="25.5703125" style="7" customWidth="1"/>
    <col min="7941" max="7941" width="26.5703125" style="7" customWidth="1"/>
    <col min="7942" max="7942" width="16" style="7" customWidth="1"/>
    <col min="7943" max="7943" width="12.7109375" style="7" customWidth="1"/>
    <col min="7944" max="7944" width="11.140625" style="7" customWidth="1"/>
    <col min="7945" max="7945" width="11.5703125" style="7" customWidth="1"/>
    <col min="7946" max="7946" width="11.28515625" style="7" customWidth="1"/>
    <col min="7947" max="7947" width="29" style="7" customWidth="1"/>
    <col min="7948" max="7948" width="12.42578125" style="7" customWidth="1"/>
    <col min="7949" max="7949" width="12.85546875" style="7" customWidth="1"/>
    <col min="7950" max="7950" width="11.28515625" style="7" customWidth="1"/>
    <col min="7951" max="7951" width="14.42578125" style="7" customWidth="1"/>
    <col min="7952" max="7952" width="10.140625" style="7" customWidth="1"/>
    <col min="7953" max="7953" width="10.5703125" style="7" customWidth="1"/>
    <col min="7954" max="7954" width="9.85546875" style="7" customWidth="1"/>
    <col min="7955" max="7955" width="50.28515625" style="7" customWidth="1"/>
    <col min="7956" max="8189" width="11.42578125" style="7"/>
    <col min="8190" max="8190" width="9.5703125" style="7" customWidth="1"/>
    <col min="8191" max="8191" width="9.85546875" style="7" customWidth="1"/>
    <col min="8192" max="8192" width="49.140625" style="7" customWidth="1"/>
    <col min="8193" max="8194" width="21.7109375" style="7" customWidth="1"/>
    <col min="8195" max="8195" width="32.85546875" style="7" customWidth="1"/>
    <col min="8196" max="8196" width="25.5703125" style="7" customWidth="1"/>
    <col min="8197" max="8197" width="26.5703125" style="7" customWidth="1"/>
    <col min="8198" max="8198" width="16" style="7" customWidth="1"/>
    <col min="8199" max="8199" width="12.7109375" style="7" customWidth="1"/>
    <col min="8200" max="8200" width="11.140625" style="7" customWidth="1"/>
    <col min="8201" max="8201" width="11.5703125" style="7" customWidth="1"/>
    <col min="8202" max="8202" width="11.28515625" style="7" customWidth="1"/>
    <col min="8203" max="8203" width="29" style="7" customWidth="1"/>
    <col min="8204" max="8204" width="12.42578125" style="7" customWidth="1"/>
    <col min="8205" max="8205" width="12.85546875" style="7" customWidth="1"/>
    <col min="8206" max="8206" width="11.28515625" style="7" customWidth="1"/>
    <col min="8207" max="8207" width="14.42578125" style="7" customWidth="1"/>
    <col min="8208" max="8208" width="10.140625" style="7" customWidth="1"/>
    <col min="8209" max="8209" width="10.5703125" style="7" customWidth="1"/>
    <col min="8210" max="8210" width="9.85546875" style="7" customWidth="1"/>
    <col min="8211" max="8211" width="50.28515625" style="7" customWidth="1"/>
    <col min="8212" max="8445" width="11.42578125" style="7"/>
    <col min="8446" max="8446" width="9.5703125" style="7" customWidth="1"/>
    <col min="8447" max="8447" width="9.85546875" style="7" customWidth="1"/>
    <col min="8448" max="8448" width="49.140625" style="7" customWidth="1"/>
    <col min="8449" max="8450" width="21.7109375" style="7" customWidth="1"/>
    <col min="8451" max="8451" width="32.85546875" style="7" customWidth="1"/>
    <col min="8452" max="8452" width="25.5703125" style="7" customWidth="1"/>
    <col min="8453" max="8453" width="26.5703125" style="7" customWidth="1"/>
    <col min="8454" max="8454" width="16" style="7" customWidth="1"/>
    <col min="8455" max="8455" width="12.7109375" style="7" customWidth="1"/>
    <col min="8456" max="8456" width="11.140625" style="7" customWidth="1"/>
    <col min="8457" max="8457" width="11.5703125" style="7" customWidth="1"/>
    <col min="8458" max="8458" width="11.28515625" style="7" customWidth="1"/>
    <col min="8459" max="8459" width="29" style="7" customWidth="1"/>
    <col min="8460" max="8460" width="12.42578125" style="7" customWidth="1"/>
    <col min="8461" max="8461" width="12.85546875" style="7" customWidth="1"/>
    <col min="8462" max="8462" width="11.28515625" style="7" customWidth="1"/>
    <col min="8463" max="8463" width="14.42578125" style="7" customWidth="1"/>
    <col min="8464" max="8464" width="10.140625" style="7" customWidth="1"/>
    <col min="8465" max="8465" width="10.5703125" style="7" customWidth="1"/>
    <col min="8466" max="8466" width="9.85546875" style="7" customWidth="1"/>
    <col min="8467" max="8467" width="50.28515625" style="7" customWidth="1"/>
    <col min="8468" max="8701" width="11.42578125" style="7"/>
    <col min="8702" max="8702" width="9.5703125" style="7" customWidth="1"/>
    <col min="8703" max="8703" width="9.85546875" style="7" customWidth="1"/>
    <col min="8704" max="8704" width="49.140625" style="7" customWidth="1"/>
    <col min="8705" max="8706" width="21.7109375" style="7" customWidth="1"/>
    <col min="8707" max="8707" width="32.85546875" style="7" customWidth="1"/>
    <col min="8708" max="8708" width="25.5703125" style="7" customWidth="1"/>
    <col min="8709" max="8709" width="26.5703125" style="7" customWidth="1"/>
    <col min="8710" max="8710" width="16" style="7" customWidth="1"/>
    <col min="8711" max="8711" width="12.7109375" style="7" customWidth="1"/>
    <col min="8712" max="8712" width="11.140625" style="7" customWidth="1"/>
    <col min="8713" max="8713" width="11.5703125" style="7" customWidth="1"/>
    <col min="8714" max="8714" width="11.28515625" style="7" customWidth="1"/>
    <col min="8715" max="8715" width="29" style="7" customWidth="1"/>
    <col min="8716" max="8716" width="12.42578125" style="7" customWidth="1"/>
    <col min="8717" max="8717" width="12.85546875" style="7" customWidth="1"/>
    <col min="8718" max="8718" width="11.28515625" style="7" customWidth="1"/>
    <col min="8719" max="8719" width="14.42578125" style="7" customWidth="1"/>
    <col min="8720" max="8720" width="10.140625" style="7" customWidth="1"/>
    <col min="8721" max="8721" width="10.5703125" style="7" customWidth="1"/>
    <col min="8722" max="8722" width="9.85546875" style="7" customWidth="1"/>
    <col min="8723" max="8723" width="50.28515625" style="7" customWidth="1"/>
    <col min="8724" max="8957" width="11.42578125" style="7"/>
    <col min="8958" max="8958" width="9.5703125" style="7" customWidth="1"/>
    <col min="8959" max="8959" width="9.85546875" style="7" customWidth="1"/>
    <col min="8960" max="8960" width="49.140625" style="7" customWidth="1"/>
    <col min="8961" max="8962" width="21.7109375" style="7" customWidth="1"/>
    <col min="8963" max="8963" width="32.85546875" style="7" customWidth="1"/>
    <col min="8964" max="8964" width="25.5703125" style="7" customWidth="1"/>
    <col min="8965" max="8965" width="26.5703125" style="7" customWidth="1"/>
    <col min="8966" max="8966" width="16" style="7" customWidth="1"/>
    <col min="8967" max="8967" width="12.7109375" style="7" customWidth="1"/>
    <col min="8968" max="8968" width="11.140625" style="7" customWidth="1"/>
    <col min="8969" max="8969" width="11.5703125" style="7" customWidth="1"/>
    <col min="8970" max="8970" width="11.28515625" style="7" customWidth="1"/>
    <col min="8971" max="8971" width="29" style="7" customWidth="1"/>
    <col min="8972" max="8972" width="12.42578125" style="7" customWidth="1"/>
    <col min="8973" max="8973" width="12.85546875" style="7" customWidth="1"/>
    <col min="8974" max="8974" width="11.28515625" style="7" customWidth="1"/>
    <col min="8975" max="8975" width="14.42578125" style="7" customWidth="1"/>
    <col min="8976" max="8976" width="10.140625" style="7" customWidth="1"/>
    <col min="8977" max="8977" width="10.5703125" style="7" customWidth="1"/>
    <col min="8978" max="8978" width="9.85546875" style="7" customWidth="1"/>
    <col min="8979" max="8979" width="50.28515625" style="7" customWidth="1"/>
    <col min="8980" max="9213" width="11.42578125" style="7"/>
    <col min="9214" max="9214" width="9.5703125" style="7" customWidth="1"/>
    <col min="9215" max="9215" width="9.85546875" style="7" customWidth="1"/>
    <col min="9216" max="9216" width="49.140625" style="7" customWidth="1"/>
    <col min="9217" max="9218" width="21.7109375" style="7" customWidth="1"/>
    <col min="9219" max="9219" width="32.85546875" style="7" customWidth="1"/>
    <col min="9220" max="9220" width="25.5703125" style="7" customWidth="1"/>
    <col min="9221" max="9221" width="26.5703125" style="7" customWidth="1"/>
    <col min="9222" max="9222" width="16" style="7" customWidth="1"/>
    <col min="9223" max="9223" width="12.7109375" style="7" customWidth="1"/>
    <col min="9224" max="9224" width="11.140625" style="7" customWidth="1"/>
    <col min="9225" max="9225" width="11.5703125" style="7" customWidth="1"/>
    <col min="9226" max="9226" width="11.28515625" style="7" customWidth="1"/>
    <col min="9227" max="9227" width="29" style="7" customWidth="1"/>
    <col min="9228" max="9228" width="12.42578125" style="7" customWidth="1"/>
    <col min="9229" max="9229" width="12.85546875" style="7" customWidth="1"/>
    <col min="9230" max="9230" width="11.28515625" style="7" customWidth="1"/>
    <col min="9231" max="9231" width="14.42578125" style="7" customWidth="1"/>
    <col min="9232" max="9232" width="10.140625" style="7" customWidth="1"/>
    <col min="9233" max="9233" width="10.5703125" style="7" customWidth="1"/>
    <col min="9234" max="9234" width="9.85546875" style="7" customWidth="1"/>
    <col min="9235" max="9235" width="50.28515625" style="7" customWidth="1"/>
    <col min="9236" max="9469" width="11.42578125" style="7"/>
    <col min="9470" max="9470" width="9.5703125" style="7" customWidth="1"/>
    <col min="9471" max="9471" width="9.85546875" style="7" customWidth="1"/>
    <col min="9472" max="9472" width="49.140625" style="7" customWidth="1"/>
    <col min="9473" max="9474" width="21.7109375" style="7" customWidth="1"/>
    <col min="9475" max="9475" width="32.85546875" style="7" customWidth="1"/>
    <col min="9476" max="9476" width="25.5703125" style="7" customWidth="1"/>
    <col min="9477" max="9477" width="26.5703125" style="7" customWidth="1"/>
    <col min="9478" max="9478" width="16" style="7" customWidth="1"/>
    <col min="9479" max="9479" width="12.7109375" style="7" customWidth="1"/>
    <col min="9480" max="9480" width="11.140625" style="7" customWidth="1"/>
    <col min="9481" max="9481" width="11.5703125" style="7" customWidth="1"/>
    <col min="9482" max="9482" width="11.28515625" style="7" customWidth="1"/>
    <col min="9483" max="9483" width="29" style="7" customWidth="1"/>
    <col min="9484" max="9484" width="12.42578125" style="7" customWidth="1"/>
    <col min="9485" max="9485" width="12.85546875" style="7" customWidth="1"/>
    <col min="9486" max="9486" width="11.28515625" style="7" customWidth="1"/>
    <col min="9487" max="9487" width="14.42578125" style="7" customWidth="1"/>
    <col min="9488" max="9488" width="10.140625" style="7" customWidth="1"/>
    <col min="9489" max="9489" width="10.5703125" style="7" customWidth="1"/>
    <col min="9490" max="9490" width="9.85546875" style="7" customWidth="1"/>
    <col min="9491" max="9491" width="50.28515625" style="7" customWidth="1"/>
    <col min="9492" max="9725" width="11.42578125" style="7"/>
    <col min="9726" max="9726" width="9.5703125" style="7" customWidth="1"/>
    <col min="9727" max="9727" width="9.85546875" style="7" customWidth="1"/>
    <col min="9728" max="9728" width="49.140625" style="7" customWidth="1"/>
    <col min="9729" max="9730" width="21.7109375" style="7" customWidth="1"/>
    <col min="9731" max="9731" width="32.85546875" style="7" customWidth="1"/>
    <col min="9732" max="9732" width="25.5703125" style="7" customWidth="1"/>
    <col min="9733" max="9733" width="26.5703125" style="7" customWidth="1"/>
    <col min="9734" max="9734" width="16" style="7" customWidth="1"/>
    <col min="9735" max="9735" width="12.7109375" style="7" customWidth="1"/>
    <col min="9736" max="9736" width="11.140625" style="7" customWidth="1"/>
    <col min="9737" max="9737" width="11.5703125" style="7" customWidth="1"/>
    <col min="9738" max="9738" width="11.28515625" style="7" customWidth="1"/>
    <col min="9739" max="9739" width="29" style="7" customWidth="1"/>
    <col min="9740" max="9740" width="12.42578125" style="7" customWidth="1"/>
    <col min="9741" max="9741" width="12.85546875" style="7" customWidth="1"/>
    <col min="9742" max="9742" width="11.28515625" style="7" customWidth="1"/>
    <col min="9743" max="9743" width="14.42578125" style="7" customWidth="1"/>
    <col min="9744" max="9744" width="10.140625" style="7" customWidth="1"/>
    <col min="9745" max="9745" width="10.5703125" style="7" customWidth="1"/>
    <col min="9746" max="9746" width="9.85546875" style="7" customWidth="1"/>
    <col min="9747" max="9747" width="50.28515625" style="7" customWidth="1"/>
    <col min="9748" max="9981" width="11.42578125" style="7"/>
    <col min="9982" max="9982" width="9.5703125" style="7" customWidth="1"/>
    <col min="9983" max="9983" width="9.85546875" style="7" customWidth="1"/>
    <col min="9984" max="9984" width="49.140625" style="7" customWidth="1"/>
    <col min="9985" max="9986" width="21.7109375" style="7" customWidth="1"/>
    <col min="9987" max="9987" width="32.85546875" style="7" customWidth="1"/>
    <col min="9988" max="9988" width="25.5703125" style="7" customWidth="1"/>
    <col min="9989" max="9989" width="26.5703125" style="7" customWidth="1"/>
    <col min="9990" max="9990" width="16" style="7" customWidth="1"/>
    <col min="9991" max="9991" width="12.7109375" style="7" customWidth="1"/>
    <col min="9992" max="9992" width="11.140625" style="7" customWidth="1"/>
    <col min="9993" max="9993" width="11.5703125" style="7" customWidth="1"/>
    <col min="9994" max="9994" width="11.28515625" style="7" customWidth="1"/>
    <col min="9995" max="9995" width="29" style="7" customWidth="1"/>
    <col min="9996" max="9996" width="12.42578125" style="7" customWidth="1"/>
    <col min="9997" max="9997" width="12.85546875" style="7" customWidth="1"/>
    <col min="9998" max="9998" width="11.28515625" style="7" customWidth="1"/>
    <col min="9999" max="9999" width="14.42578125" style="7" customWidth="1"/>
    <col min="10000" max="10000" width="10.140625" style="7" customWidth="1"/>
    <col min="10001" max="10001" width="10.5703125" style="7" customWidth="1"/>
    <col min="10002" max="10002" width="9.85546875" style="7" customWidth="1"/>
    <col min="10003" max="10003" width="50.28515625" style="7" customWidth="1"/>
    <col min="10004" max="10237" width="11.42578125" style="7"/>
    <col min="10238" max="10238" width="9.5703125" style="7" customWidth="1"/>
    <col min="10239" max="10239" width="9.85546875" style="7" customWidth="1"/>
    <col min="10240" max="10240" width="49.140625" style="7" customWidth="1"/>
    <col min="10241" max="10242" width="21.7109375" style="7" customWidth="1"/>
    <col min="10243" max="10243" width="32.85546875" style="7" customWidth="1"/>
    <col min="10244" max="10244" width="25.5703125" style="7" customWidth="1"/>
    <col min="10245" max="10245" width="26.5703125" style="7" customWidth="1"/>
    <col min="10246" max="10246" width="16" style="7" customWidth="1"/>
    <col min="10247" max="10247" width="12.7109375" style="7" customWidth="1"/>
    <col min="10248" max="10248" width="11.140625" style="7" customWidth="1"/>
    <col min="10249" max="10249" width="11.5703125" style="7" customWidth="1"/>
    <col min="10250" max="10250" width="11.28515625" style="7" customWidth="1"/>
    <col min="10251" max="10251" width="29" style="7" customWidth="1"/>
    <col min="10252" max="10252" width="12.42578125" style="7" customWidth="1"/>
    <col min="10253" max="10253" width="12.85546875" style="7" customWidth="1"/>
    <col min="10254" max="10254" width="11.28515625" style="7" customWidth="1"/>
    <col min="10255" max="10255" width="14.42578125" style="7" customWidth="1"/>
    <col min="10256" max="10256" width="10.140625" style="7" customWidth="1"/>
    <col min="10257" max="10257" width="10.5703125" style="7" customWidth="1"/>
    <col min="10258" max="10258" width="9.85546875" style="7" customWidth="1"/>
    <col min="10259" max="10259" width="50.28515625" style="7" customWidth="1"/>
    <col min="10260" max="10493" width="11.42578125" style="7"/>
    <col min="10494" max="10494" width="9.5703125" style="7" customWidth="1"/>
    <col min="10495" max="10495" width="9.85546875" style="7" customWidth="1"/>
    <col min="10496" max="10496" width="49.140625" style="7" customWidth="1"/>
    <col min="10497" max="10498" width="21.7109375" style="7" customWidth="1"/>
    <col min="10499" max="10499" width="32.85546875" style="7" customWidth="1"/>
    <col min="10500" max="10500" width="25.5703125" style="7" customWidth="1"/>
    <col min="10501" max="10501" width="26.5703125" style="7" customWidth="1"/>
    <col min="10502" max="10502" width="16" style="7" customWidth="1"/>
    <col min="10503" max="10503" width="12.7109375" style="7" customWidth="1"/>
    <col min="10504" max="10504" width="11.140625" style="7" customWidth="1"/>
    <col min="10505" max="10505" width="11.5703125" style="7" customWidth="1"/>
    <col min="10506" max="10506" width="11.28515625" style="7" customWidth="1"/>
    <col min="10507" max="10507" width="29" style="7" customWidth="1"/>
    <col min="10508" max="10508" width="12.42578125" style="7" customWidth="1"/>
    <col min="10509" max="10509" width="12.85546875" style="7" customWidth="1"/>
    <col min="10510" max="10510" width="11.28515625" style="7" customWidth="1"/>
    <col min="10511" max="10511" width="14.42578125" style="7" customWidth="1"/>
    <col min="10512" max="10512" width="10.140625" style="7" customWidth="1"/>
    <col min="10513" max="10513" width="10.5703125" style="7" customWidth="1"/>
    <col min="10514" max="10514" width="9.85546875" style="7" customWidth="1"/>
    <col min="10515" max="10515" width="50.28515625" style="7" customWidth="1"/>
    <col min="10516" max="10749" width="11.42578125" style="7"/>
    <col min="10750" max="10750" width="9.5703125" style="7" customWidth="1"/>
    <col min="10751" max="10751" width="9.85546875" style="7" customWidth="1"/>
    <col min="10752" max="10752" width="49.140625" style="7" customWidth="1"/>
    <col min="10753" max="10754" width="21.7109375" style="7" customWidth="1"/>
    <col min="10755" max="10755" width="32.85546875" style="7" customWidth="1"/>
    <col min="10756" max="10756" width="25.5703125" style="7" customWidth="1"/>
    <col min="10757" max="10757" width="26.5703125" style="7" customWidth="1"/>
    <col min="10758" max="10758" width="16" style="7" customWidth="1"/>
    <col min="10759" max="10759" width="12.7109375" style="7" customWidth="1"/>
    <col min="10760" max="10760" width="11.140625" style="7" customWidth="1"/>
    <col min="10761" max="10761" width="11.5703125" style="7" customWidth="1"/>
    <col min="10762" max="10762" width="11.28515625" style="7" customWidth="1"/>
    <col min="10763" max="10763" width="29" style="7" customWidth="1"/>
    <col min="10764" max="10764" width="12.42578125" style="7" customWidth="1"/>
    <col min="10765" max="10765" width="12.85546875" style="7" customWidth="1"/>
    <col min="10766" max="10766" width="11.28515625" style="7" customWidth="1"/>
    <col min="10767" max="10767" width="14.42578125" style="7" customWidth="1"/>
    <col min="10768" max="10768" width="10.140625" style="7" customWidth="1"/>
    <col min="10769" max="10769" width="10.5703125" style="7" customWidth="1"/>
    <col min="10770" max="10770" width="9.85546875" style="7" customWidth="1"/>
    <col min="10771" max="10771" width="50.28515625" style="7" customWidth="1"/>
    <col min="10772" max="11005" width="11.42578125" style="7"/>
    <col min="11006" max="11006" width="9.5703125" style="7" customWidth="1"/>
    <col min="11007" max="11007" width="9.85546875" style="7" customWidth="1"/>
    <col min="11008" max="11008" width="49.140625" style="7" customWidth="1"/>
    <col min="11009" max="11010" width="21.7109375" style="7" customWidth="1"/>
    <col min="11011" max="11011" width="32.85546875" style="7" customWidth="1"/>
    <col min="11012" max="11012" width="25.5703125" style="7" customWidth="1"/>
    <col min="11013" max="11013" width="26.5703125" style="7" customWidth="1"/>
    <col min="11014" max="11014" width="16" style="7" customWidth="1"/>
    <col min="11015" max="11015" width="12.7109375" style="7" customWidth="1"/>
    <col min="11016" max="11016" width="11.140625" style="7" customWidth="1"/>
    <col min="11017" max="11017" width="11.5703125" style="7" customWidth="1"/>
    <col min="11018" max="11018" width="11.28515625" style="7" customWidth="1"/>
    <col min="11019" max="11019" width="29" style="7" customWidth="1"/>
    <col min="11020" max="11020" width="12.42578125" style="7" customWidth="1"/>
    <col min="11021" max="11021" width="12.85546875" style="7" customWidth="1"/>
    <col min="11022" max="11022" width="11.28515625" style="7" customWidth="1"/>
    <col min="11023" max="11023" width="14.42578125" style="7" customWidth="1"/>
    <col min="11024" max="11024" width="10.140625" style="7" customWidth="1"/>
    <col min="11025" max="11025" width="10.5703125" style="7" customWidth="1"/>
    <col min="11026" max="11026" width="9.85546875" style="7" customWidth="1"/>
    <col min="11027" max="11027" width="50.28515625" style="7" customWidth="1"/>
    <col min="11028" max="11261" width="11.42578125" style="7"/>
    <col min="11262" max="11262" width="9.5703125" style="7" customWidth="1"/>
    <col min="11263" max="11263" width="9.85546875" style="7" customWidth="1"/>
    <col min="11264" max="11264" width="49.140625" style="7" customWidth="1"/>
    <col min="11265" max="11266" width="21.7109375" style="7" customWidth="1"/>
    <col min="11267" max="11267" width="32.85546875" style="7" customWidth="1"/>
    <col min="11268" max="11268" width="25.5703125" style="7" customWidth="1"/>
    <col min="11269" max="11269" width="26.5703125" style="7" customWidth="1"/>
    <col min="11270" max="11270" width="16" style="7" customWidth="1"/>
    <col min="11271" max="11271" width="12.7109375" style="7" customWidth="1"/>
    <col min="11272" max="11272" width="11.140625" style="7" customWidth="1"/>
    <col min="11273" max="11273" width="11.5703125" style="7" customWidth="1"/>
    <col min="11274" max="11274" width="11.28515625" style="7" customWidth="1"/>
    <col min="11275" max="11275" width="29" style="7" customWidth="1"/>
    <col min="11276" max="11276" width="12.42578125" style="7" customWidth="1"/>
    <col min="11277" max="11277" width="12.85546875" style="7" customWidth="1"/>
    <col min="11278" max="11278" width="11.28515625" style="7" customWidth="1"/>
    <col min="11279" max="11279" width="14.42578125" style="7" customWidth="1"/>
    <col min="11280" max="11280" width="10.140625" style="7" customWidth="1"/>
    <col min="11281" max="11281" width="10.5703125" style="7" customWidth="1"/>
    <col min="11282" max="11282" width="9.85546875" style="7" customWidth="1"/>
    <col min="11283" max="11283" width="50.28515625" style="7" customWidth="1"/>
    <col min="11284" max="11517" width="11.42578125" style="7"/>
    <col min="11518" max="11518" width="9.5703125" style="7" customWidth="1"/>
    <col min="11519" max="11519" width="9.85546875" style="7" customWidth="1"/>
    <col min="11520" max="11520" width="49.140625" style="7" customWidth="1"/>
    <col min="11521" max="11522" width="21.7109375" style="7" customWidth="1"/>
    <col min="11523" max="11523" width="32.85546875" style="7" customWidth="1"/>
    <col min="11524" max="11524" width="25.5703125" style="7" customWidth="1"/>
    <col min="11525" max="11525" width="26.5703125" style="7" customWidth="1"/>
    <col min="11526" max="11526" width="16" style="7" customWidth="1"/>
    <col min="11527" max="11527" width="12.7109375" style="7" customWidth="1"/>
    <col min="11528" max="11528" width="11.140625" style="7" customWidth="1"/>
    <col min="11529" max="11529" width="11.5703125" style="7" customWidth="1"/>
    <col min="11530" max="11530" width="11.28515625" style="7" customWidth="1"/>
    <col min="11531" max="11531" width="29" style="7" customWidth="1"/>
    <col min="11532" max="11532" width="12.42578125" style="7" customWidth="1"/>
    <col min="11533" max="11533" width="12.85546875" style="7" customWidth="1"/>
    <col min="11534" max="11534" width="11.28515625" style="7" customWidth="1"/>
    <col min="11535" max="11535" width="14.42578125" style="7" customWidth="1"/>
    <col min="11536" max="11536" width="10.140625" style="7" customWidth="1"/>
    <col min="11537" max="11537" width="10.5703125" style="7" customWidth="1"/>
    <col min="11538" max="11538" width="9.85546875" style="7" customWidth="1"/>
    <col min="11539" max="11539" width="50.28515625" style="7" customWidth="1"/>
    <col min="11540" max="11773" width="11.42578125" style="7"/>
    <col min="11774" max="11774" width="9.5703125" style="7" customWidth="1"/>
    <col min="11775" max="11775" width="9.85546875" style="7" customWidth="1"/>
    <col min="11776" max="11776" width="49.140625" style="7" customWidth="1"/>
    <col min="11777" max="11778" width="21.7109375" style="7" customWidth="1"/>
    <col min="11779" max="11779" width="32.85546875" style="7" customWidth="1"/>
    <col min="11780" max="11780" width="25.5703125" style="7" customWidth="1"/>
    <col min="11781" max="11781" width="26.5703125" style="7" customWidth="1"/>
    <col min="11782" max="11782" width="16" style="7" customWidth="1"/>
    <col min="11783" max="11783" width="12.7109375" style="7" customWidth="1"/>
    <col min="11784" max="11784" width="11.140625" style="7" customWidth="1"/>
    <col min="11785" max="11785" width="11.5703125" style="7" customWidth="1"/>
    <col min="11786" max="11786" width="11.28515625" style="7" customWidth="1"/>
    <col min="11787" max="11787" width="29" style="7" customWidth="1"/>
    <col min="11788" max="11788" width="12.42578125" style="7" customWidth="1"/>
    <col min="11789" max="11789" width="12.85546875" style="7" customWidth="1"/>
    <col min="11790" max="11790" width="11.28515625" style="7" customWidth="1"/>
    <col min="11791" max="11791" width="14.42578125" style="7" customWidth="1"/>
    <col min="11792" max="11792" width="10.140625" style="7" customWidth="1"/>
    <col min="11793" max="11793" width="10.5703125" style="7" customWidth="1"/>
    <col min="11794" max="11794" width="9.85546875" style="7" customWidth="1"/>
    <col min="11795" max="11795" width="50.28515625" style="7" customWidth="1"/>
    <col min="11796" max="12029" width="11.42578125" style="7"/>
    <col min="12030" max="12030" width="9.5703125" style="7" customWidth="1"/>
    <col min="12031" max="12031" width="9.85546875" style="7" customWidth="1"/>
    <col min="12032" max="12032" width="49.140625" style="7" customWidth="1"/>
    <col min="12033" max="12034" width="21.7109375" style="7" customWidth="1"/>
    <col min="12035" max="12035" width="32.85546875" style="7" customWidth="1"/>
    <col min="12036" max="12036" width="25.5703125" style="7" customWidth="1"/>
    <col min="12037" max="12037" width="26.5703125" style="7" customWidth="1"/>
    <col min="12038" max="12038" width="16" style="7" customWidth="1"/>
    <col min="12039" max="12039" width="12.7109375" style="7" customWidth="1"/>
    <col min="12040" max="12040" width="11.140625" style="7" customWidth="1"/>
    <col min="12041" max="12041" width="11.5703125" style="7" customWidth="1"/>
    <col min="12042" max="12042" width="11.28515625" style="7" customWidth="1"/>
    <col min="12043" max="12043" width="29" style="7" customWidth="1"/>
    <col min="12044" max="12044" width="12.42578125" style="7" customWidth="1"/>
    <col min="12045" max="12045" width="12.85546875" style="7" customWidth="1"/>
    <col min="12046" max="12046" width="11.28515625" style="7" customWidth="1"/>
    <col min="12047" max="12047" width="14.42578125" style="7" customWidth="1"/>
    <col min="12048" max="12048" width="10.140625" style="7" customWidth="1"/>
    <col min="12049" max="12049" width="10.5703125" style="7" customWidth="1"/>
    <col min="12050" max="12050" width="9.85546875" style="7" customWidth="1"/>
    <col min="12051" max="12051" width="50.28515625" style="7" customWidth="1"/>
    <col min="12052" max="12285" width="11.42578125" style="7"/>
    <col min="12286" max="12286" width="9.5703125" style="7" customWidth="1"/>
    <col min="12287" max="12287" width="9.85546875" style="7" customWidth="1"/>
    <col min="12288" max="12288" width="49.140625" style="7" customWidth="1"/>
    <col min="12289" max="12290" width="21.7109375" style="7" customWidth="1"/>
    <col min="12291" max="12291" width="32.85546875" style="7" customWidth="1"/>
    <col min="12292" max="12292" width="25.5703125" style="7" customWidth="1"/>
    <col min="12293" max="12293" width="26.5703125" style="7" customWidth="1"/>
    <col min="12294" max="12294" width="16" style="7" customWidth="1"/>
    <col min="12295" max="12295" width="12.7109375" style="7" customWidth="1"/>
    <col min="12296" max="12296" width="11.140625" style="7" customWidth="1"/>
    <col min="12297" max="12297" width="11.5703125" style="7" customWidth="1"/>
    <col min="12298" max="12298" width="11.28515625" style="7" customWidth="1"/>
    <col min="12299" max="12299" width="29" style="7" customWidth="1"/>
    <col min="12300" max="12300" width="12.42578125" style="7" customWidth="1"/>
    <col min="12301" max="12301" width="12.85546875" style="7" customWidth="1"/>
    <col min="12302" max="12302" width="11.28515625" style="7" customWidth="1"/>
    <col min="12303" max="12303" width="14.42578125" style="7" customWidth="1"/>
    <col min="12304" max="12304" width="10.140625" style="7" customWidth="1"/>
    <col min="12305" max="12305" width="10.5703125" style="7" customWidth="1"/>
    <col min="12306" max="12306" width="9.85546875" style="7" customWidth="1"/>
    <col min="12307" max="12307" width="50.28515625" style="7" customWidth="1"/>
    <col min="12308" max="12541" width="11.42578125" style="7"/>
    <col min="12542" max="12542" width="9.5703125" style="7" customWidth="1"/>
    <col min="12543" max="12543" width="9.85546875" style="7" customWidth="1"/>
    <col min="12544" max="12544" width="49.140625" style="7" customWidth="1"/>
    <col min="12545" max="12546" width="21.7109375" style="7" customWidth="1"/>
    <col min="12547" max="12547" width="32.85546875" style="7" customWidth="1"/>
    <col min="12548" max="12548" width="25.5703125" style="7" customWidth="1"/>
    <col min="12549" max="12549" width="26.5703125" style="7" customWidth="1"/>
    <col min="12550" max="12550" width="16" style="7" customWidth="1"/>
    <col min="12551" max="12551" width="12.7109375" style="7" customWidth="1"/>
    <col min="12552" max="12552" width="11.140625" style="7" customWidth="1"/>
    <col min="12553" max="12553" width="11.5703125" style="7" customWidth="1"/>
    <col min="12554" max="12554" width="11.28515625" style="7" customWidth="1"/>
    <col min="12555" max="12555" width="29" style="7" customWidth="1"/>
    <col min="12556" max="12556" width="12.42578125" style="7" customWidth="1"/>
    <col min="12557" max="12557" width="12.85546875" style="7" customWidth="1"/>
    <col min="12558" max="12558" width="11.28515625" style="7" customWidth="1"/>
    <col min="12559" max="12559" width="14.42578125" style="7" customWidth="1"/>
    <col min="12560" max="12560" width="10.140625" style="7" customWidth="1"/>
    <col min="12561" max="12561" width="10.5703125" style="7" customWidth="1"/>
    <col min="12562" max="12562" width="9.85546875" style="7" customWidth="1"/>
    <col min="12563" max="12563" width="50.28515625" style="7" customWidth="1"/>
    <col min="12564" max="12797" width="11.42578125" style="7"/>
    <col min="12798" max="12798" width="9.5703125" style="7" customWidth="1"/>
    <col min="12799" max="12799" width="9.85546875" style="7" customWidth="1"/>
    <col min="12800" max="12800" width="49.140625" style="7" customWidth="1"/>
    <col min="12801" max="12802" width="21.7109375" style="7" customWidth="1"/>
    <col min="12803" max="12803" width="32.85546875" style="7" customWidth="1"/>
    <col min="12804" max="12804" width="25.5703125" style="7" customWidth="1"/>
    <col min="12805" max="12805" width="26.5703125" style="7" customWidth="1"/>
    <col min="12806" max="12806" width="16" style="7" customWidth="1"/>
    <col min="12807" max="12807" width="12.7109375" style="7" customWidth="1"/>
    <col min="12808" max="12808" width="11.140625" style="7" customWidth="1"/>
    <col min="12809" max="12809" width="11.5703125" style="7" customWidth="1"/>
    <col min="12810" max="12810" width="11.28515625" style="7" customWidth="1"/>
    <col min="12811" max="12811" width="29" style="7" customWidth="1"/>
    <col min="12812" max="12812" width="12.42578125" style="7" customWidth="1"/>
    <col min="12813" max="12813" width="12.85546875" style="7" customWidth="1"/>
    <col min="12814" max="12814" width="11.28515625" style="7" customWidth="1"/>
    <col min="12815" max="12815" width="14.42578125" style="7" customWidth="1"/>
    <col min="12816" max="12816" width="10.140625" style="7" customWidth="1"/>
    <col min="12817" max="12817" width="10.5703125" style="7" customWidth="1"/>
    <col min="12818" max="12818" width="9.85546875" style="7" customWidth="1"/>
    <col min="12819" max="12819" width="50.28515625" style="7" customWidth="1"/>
    <col min="12820" max="13053" width="11.42578125" style="7"/>
    <col min="13054" max="13054" width="9.5703125" style="7" customWidth="1"/>
    <col min="13055" max="13055" width="9.85546875" style="7" customWidth="1"/>
    <col min="13056" max="13056" width="49.140625" style="7" customWidth="1"/>
    <col min="13057" max="13058" width="21.7109375" style="7" customWidth="1"/>
    <col min="13059" max="13059" width="32.85546875" style="7" customWidth="1"/>
    <col min="13060" max="13060" width="25.5703125" style="7" customWidth="1"/>
    <col min="13061" max="13061" width="26.5703125" style="7" customWidth="1"/>
    <col min="13062" max="13062" width="16" style="7" customWidth="1"/>
    <col min="13063" max="13063" width="12.7109375" style="7" customWidth="1"/>
    <col min="13064" max="13064" width="11.140625" style="7" customWidth="1"/>
    <col min="13065" max="13065" width="11.5703125" style="7" customWidth="1"/>
    <col min="13066" max="13066" width="11.28515625" style="7" customWidth="1"/>
    <col min="13067" max="13067" width="29" style="7" customWidth="1"/>
    <col min="13068" max="13068" width="12.42578125" style="7" customWidth="1"/>
    <col min="13069" max="13069" width="12.85546875" style="7" customWidth="1"/>
    <col min="13070" max="13070" width="11.28515625" style="7" customWidth="1"/>
    <col min="13071" max="13071" width="14.42578125" style="7" customWidth="1"/>
    <col min="13072" max="13072" width="10.140625" style="7" customWidth="1"/>
    <col min="13073" max="13073" width="10.5703125" style="7" customWidth="1"/>
    <col min="13074" max="13074" width="9.85546875" style="7" customWidth="1"/>
    <col min="13075" max="13075" width="50.28515625" style="7" customWidth="1"/>
    <col min="13076" max="13309" width="11.42578125" style="7"/>
    <col min="13310" max="13310" width="9.5703125" style="7" customWidth="1"/>
    <col min="13311" max="13311" width="9.85546875" style="7" customWidth="1"/>
    <col min="13312" max="13312" width="49.140625" style="7" customWidth="1"/>
    <col min="13313" max="13314" width="21.7109375" style="7" customWidth="1"/>
    <col min="13315" max="13315" width="32.85546875" style="7" customWidth="1"/>
    <col min="13316" max="13316" width="25.5703125" style="7" customWidth="1"/>
    <col min="13317" max="13317" width="26.5703125" style="7" customWidth="1"/>
    <col min="13318" max="13318" width="16" style="7" customWidth="1"/>
    <col min="13319" max="13319" width="12.7109375" style="7" customWidth="1"/>
    <col min="13320" max="13320" width="11.140625" style="7" customWidth="1"/>
    <col min="13321" max="13321" width="11.5703125" style="7" customWidth="1"/>
    <col min="13322" max="13322" width="11.28515625" style="7" customWidth="1"/>
    <col min="13323" max="13323" width="29" style="7" customWidth="1"/>
    <col min="13324" max="13324" width="12.42578125" style="7" customWidth="1"/>
    <col min="13325" max="13325" width="12.85546875" style="7" customWidth="1"/>
    <col min="13326" max="13326" width="11.28515625" style="7" customWidth="1"/>
    <col min="13327" max="13327" width="14.42578125" style="7" customWidth="1"/>
    <col min="13328" max="13328" width="10.140625" style="7" customWidth="1"/>
    <col min="13329" max="13329" width="10.5703125" style="7" customWidth="1"/>
    <col min="13330" max="13330" width="9.85546875" style="7" customWidth="1"/>
    <col min="13331" max="13331" width="50.28515625" style="7" customWidth="1"/>
    <col min="13332" max="13565" width="11.42578125" style="7"/>
    <col min="13566" max="13566" width="9.5703125" style="7" customWidth="1"/>
    <col min="13567" max="13567" width="9.85546875" style="7" customWidth="1"/>
    <col min="13568" max="13568" width="49.140625" style="7" customWidth="1"/>
    <col min="13569" max="13570" width="21.7109375" style="7" customWidth="1"/>
    <col min="13571" max="13571" width="32.85546875" style="7" customWidth="1"/>
    <col min="13572" max="13572" width="25.5703125" style="7" customWidth="1"/>
    <col min="13573" max="13573" width="26.5703125" style="7" customWidth="1"/>
    <col min="13574" max="13574" width="16" style="7" customWidth="1"/>
    <col min="13575" max="13575" width="12.7109375" style="7" customWidth="1"/>
    <col min="13576" max="13576" width="11.140625" style="7" customWidth="1"/>
    <col min="13577" max="13577" width="11.5703125" style="7" customWidth="1"/>
    <col min="13578" max="13578" width="11.28515625" style="7" customWidth="1"/>
    <col min="13579" max="13579" width="29" style="7" customWidth="1"/>
    <col min="13580" max="13580" width="12.42578125" style="7" customWidth="1"/>
    <col min="13581" max="13581" width="12.85546875" style="7" customWidth="1"/>
    <col min="13582" max="13582" width="11.28515625" style="7" customWidth="1"/>
    <col min="13583" max="13583" width="14.42578125" style="7" customWidth="1"/>
    <col min="13584" max="13584" width="10.140625" style="7" customWidth="1"/>
    <col min="13585" max="13585" width="10.5703125" style="7" customWidth="1"/>
    <col min="13586" max="13586" width="9.85546875" style="7" customWidth="1"/>
    <col min="13587" max="13587" width="50.28515625" style="7" customWidth="1"/>
    <col min="13588" max="13821" width="11.42578125" style="7"/>
    <col min="13822" max="13822" width="9.5703125" style="7" customWidth="1"/>
    <col min="13823" max="13823" width="9.85546875" style="7" customWidth="1"/>
    <col min="13824" max="13824" width="49.140625" style="7" customWidth="1"/>
    <col min="13825" max="13826" width="21.7109375" style="7" customWidth="1"/>
    <col min="13827" max="13827" width="32.85546875" style="7" customWidth="1"/>
    <col min="13828" max="13828" width="25.5703125" style="7" customWidth="1"/>
    <col min="13829" max="13829" width="26.5703125" style="7" customWidth="1"/>
    <col min="13830" max="13830" width="16" style="7" customWidth="1"/>
    <col min="13831" max="13831" width="12.7109375" style="7" customWidth="1"/>
    <col min="13832" max="13832" width="11.140625" style="7" customWidth="1"/>
    <col min="13833" max="13833" width="11.5703125" style="7" customWidth="1"/>
    <col min="13834" max="13834" width="11.28515625" style="7" customWidth="1"/>
    <col min="13835" max="13835" width="29" style="7" customWidth="1"/>
    <col min="13836" max="13836" width="12.42578125" style="7" customWidth="1"/>
    <col min="13837" max="13837" width="12.85546875" style="7" customWidth="1"/>
    <col min="13838" max="13838" width="11.28515625" style="7" customWidth="1"/>
    <col min="13839" max="13839" width="14.42578125" style="7" customWidth="1"/>
    <col min="13840" max="13840" width="10.140625" style="7" customWidth="1"/>
    <col min="13841" max="13841" width="10.5703125" style="7" customWidth="1"/>
    <col min="13842" max="13842" width="9.85546875" style="7" customWidth="1"/>
    <col min="13843" max="13843" width="50.28515625" style="7" customWidth="1"/>
    <col min="13844" max="14077" width="11.42578125" style="7"/>
    <col min="14078" max="14078" width="9.5703125" style="7" customWidth="1"/>
    <col min="14079" max="14079" width="9.85546875" style="7" customWidth="1"/>
    <col min="14080" max="14080" width="49.140625" style="7" customWidth="1"/>
    <col min="14081" max="14082" width="21.7109375" style="7" customWidth="1"/>
    <col min="14083" max="14083" width="32.85546875" style="7" customWidth="1"/>
    <col min="14084" max="14084" width="25.5703125" style="7" customWidth="1"/>
    <col min="14085" max="14085" width="26.5703125" style="7" customWidth="1"/>
    <col min="14086" max="14086" width="16" style="7" customWidth="1"/>
    <col min="14087" max="14087" width="12.7109375" style="7" customWidth="1"/>
    <col min="14088" max="14088" width="11.140625" style="7" customWidth="1"/>
    <col min="14089" max="14089" width="11.5703125" style="7" customWidth="1"/>
    <col min="14090" max="14090" width="11.28515625" style="7" customWidth="1"/>
    <col min="14091" max="14091" width="29" style="7" customWidth="1"/>
    <col min="14092" max="14092" width="12.42578125" style="7" customWidth="1"/>
    <col min="14093" max="14093" width="12.85546875" style="7" customWidth="1"/>
    <col min="14094" max="14094" width="11.28515625" style="7" customWidth="1"/>
    <col min="14095" max="14095" width="14.42578125" style="7" customWidth="1"/>
    <col min="14096" max="14096" width="10.140625" style="7" customWidth="1"/>
    <col min="14097" max="14097" width="10.5703125" style="7" customWidth="1"/>
    <col min="14098" max="14098" width="9.85546875" style="7" customWidth="1"/>
    <col min="14099" max="14099" width="50.28515625" style="7" customWidth="1"/>
    <col min="14100" max="14333" width="11.42578125" style="7"/>
    <col min="14334" max="14334" width="9.5703125" style="7" customWidth="1"/>
    <col min="14335" max="14335" width="9.85546875" style="7" customWidth="1"/>
    <col min="14336" max="14336" width="49.140625" style="7" customWidth="1"/>
    <col min="14337" max="14338" width="21.7109375" style="7" customWidth="1"/>
    <col min="14339" max="14339" width="32.85546875" style="7" customWidth="1"/>
    <col min="14340" max="14340" width="25.5703125" style="7" customWidth="1"/>
    <col min="14341" max="14341" width="26.5703125" style="7" customWidth="1"/>
    <col min="14342" max="14342" width="16" style="7" customWidth="1"/>
    <col min="14343" max="14343" width="12.7109375" style="7" customWidth="1"/>
    <col min="14344" max="14344" width="11.140625" style="7" customWidth="1"/>
    <col min="14345" max="14345" width="11.5703125" style="7" customWidth="1"/>
    <col min="14346" max="14346" width="11.28515625" style="7" customWidth="1"/>
    <col min="14347" max="14347" width="29" style="7" customWidth="1"/>
    <col min="14348" max="14348" width="12.42578125" style="7" customWidth="1"/>
    <col min="14349" max="14349" width="12.85546875" style="7" customWidth="1"/>
    <col min="14350" max="14350" width="11.28515625" style="7" customWidth="1"/>
    <col min="14351" max="14351" width="14.42578125" style="7" customWidth="1"/>
    <col min="14352" max="14352" width="10.140625" style="7" customWidth="1"/>
    <col min="14353" max="14353" width="10.5703125" style="7" customWidth="1"/>
    <col min="14354" max="14354" width="9.85546875" style="7" customWidth="1"/>
    <col min="14355" max="14355" width="50.28515625" style="7" customWidth="1"/>
    <col min="14356" max="14589" width="11.42578125" style="7"/>
    <col min="14590" max="14590" width="9.5703125" style="7" customWidth="1"/>
    <col min="14591" max="14591" width="9.85546875" style="7" customWidth="1"/>
    <col min="14592" max="14592" width="49.140625" style="7" customWidth="1"/>
    <col min="14593" max="14594" width="21.7109375" style="7" customWidth="1"/>
    <col min="14595" max="14595" width="32.85546875" style="7" customWidth="1"/>
    <col min="14596" max="14596" width="25.5703125" style="7" customWidth="1"/>
    <col min="14597" max="14597" width="26.5703125" style="7" customWidth="1"/>
    <col min="14598" max="14598" width="16" style="7" customWidth="1"/>
    <col min="14599" max="14599" width="12.7109375" style="7" customWidth="1"/>
    <col min="14600" max="14600" width="11.140625" style="7" customWidth="1"/>
    <col min="14601" max="14601" width="11.5703125" style="7" customWidth="1"/>
    <col min="14602" max="14602" width="11.28515625" style="7" customWidth="1"/>
    <col min="14603" max="14603" width="29" style="7" customWidth="1"/>
    <col min="14604" max="14604" width="12.42578125" style="7" customWidth="1"/>
    <col min="14605" max="14605" width="12.85546875" style="7" customWidth="1"/>
    <col min="14606" max="14606" width="11.28515625" style="7" customWidth="1"/>
    <col min="14607" max="14607" width="14.42578125" style="7" customWidth="1"/>
    <col min="14608" max="14608" width="10.140625" style="7" customWidth="1"/>
    <col min="14609" max="14609" width="10.5703125" style="7" customWidth="1"/>
    <col min="14610" max="14610" width="9.85546875" style="7" customWidth="1"/>
    <col min="14611" max="14611" width="50.28515625" style="7" customWidth="1"/>
    <col min="14612" max="14845" width="11.42578125" style="7"/>
    <col min="14846" max="14846" width="9.5703125" style="7" customWidth="1"/>
    <col min="14847" max="14847" width="9.85546875" style="7" customWidth="1"/>
    <col min="14848" max="14848" width="49.140625" style="7" customWidth="1"/>
    <col min="14849" max="14850" width="21.7109375" style="7" customWidth="1"/>
    <col min="14851" max="14851" width="32.85546875" style="7" customWidth="1"/>
    <col min="14852" max="14852" width="25.5703125" style="7" customWidth="1"/>
    <col min="14853" max="14853" width="26.5703125" style="7" customWidth="1"/>
    <col min="14854" max="14854" width="16" style="7" customWidth="1"/>
    <col min="14855" max="14855" width="12.7109375" style="7" customWidth="1"/>
    <col min="14856" max="14856" width="11.140625" style="7" customWidth="1"/>
    <col min="14857" max="14857" width="11.5703125" style="7" customWidth="1"/>
    <col min="14858" max="14858" width="11.28515625" style="7" customWidth="1"/>
    <col min="14859" max="14859" width="29" style="7" customWidth="1"/>
    <col min="14860" max="14860" width="12.42578125" style="7" customWidth="1"/>
    <col min="14861" max="14861" width="12.85546875" style="7" customWidth="1"/>
    <col min="14862" max="14862" width="11.28515625" style="7" customWidth="1"/>
    <col min="14863" max="14863" width="14.42578125" style="7" customWidth="1"/>
    <col min="14864" max="14864" width="10.140625" style="7" customWidth="1"/>
    <col min="14865" max="14865" width="10.5703125" style="7" customWidth="1"/>
    <col min="14866" max="14866" width="9.85546875" style="7" customWidth="1"/>
    <col min="14867" max="14867" width="50.28515625" style="7" customWidth="1"/>
    <col min="14868" max="15101" width="11.42578125" style="7"/>
    <col min="15102" max="15102" width="9.5703125" style="7" customWidth="1"/>
    <col min="15103" max="15103" width="9.85546875" style="7" customWidth="1"/>
    <col min="15104" max="15104" width="49.140625" style="7" customWidth="1"/>
    <col min="15105" max="15106" width="21.7109375" style="7" customWidth="1"/>
    <col min="15107" max="15107" width="32.85546875" style="7" customWidth="1"/>
    <col min="15108" max="15108" width="25.5703125" style="7" customWidth="1"/>
    <col min="15109" max="15109" width="26.5703125" style="7" customWidth="1"/>
    <col min="15110" max="15110" width="16" style="7" customWidth="1"/>
    <col min="15111" max="15111" width="12.7109375" style="7" customWidth="1"/>
    <col min="15112" max="15112" width="11.140625" style="7" customWidth="1"/>
    <col min="15113" max="15113" width="11.5703125" style="7" customWidth="1"/>
    <col min="15114" max="15114" width="11.28515625" style="7" customWidth="1"/>
    <col min="15115" max="15115" width="29" style="7" customWidth="1"/>
    <col min="15116" max="15116" width="12.42578125" style="7" customWidth="1"/>
    <col min="15117" max="15117" width="12.85546875" style="7" customWidth="1"/>
    <col min="15118" max="15118" width="11.28515625" style="7" customWidth="1"/>
    <col min="15119" max="15119" width="14.42578125" style="7" customWidth="1"/>
    <col min="15120" max="15120" width="10.140625" style="7" customWidth="1"/>
    <col min="15121" max="15121" width="10.5703125" style="7" customWidth="1"/>
    <col min="15122" max="15122" width="9.85546875" style="7" customWidth="1"/>
    <col min="15123" max="15123" width="50.28515625" style="7" customWidth="1"/>
    <col min="15124" max="15357" width="11.42578125" style="7"/>
    <col min="15358" max="15358" width="9.5703125" style="7" customWidth="1"/>
    <col min="15359" max="15359" width="9.85546875" style="7" customWidth="1"/>
    <col min="15360" max="15360" width="49.140625" style="7" customWidth="1"/>
    <col min="15361" max="15362" width="21.7109375" style="7" customWidth="1"/>
    <col min="15363" max="15363" width="32.85546875" style="7" customWidth="1"/>
    <col min="15364" max="15364" width="25.5703125" style="7" customWidth="1"/>
    <col min="15365" max="15365" width="26.5703125" style="7" customWidth="1"/>
    <col min="15366" max="15366" width="16" style="7" customWidth="1"/>
    <col min="15367" max="15367" width="12.7109375" style="7" customWidth="1"/>
    <col min="15368" max="15368" width="11.140625" style="7" customWidth="1"/>
    <col min="15369" max="15369" width="11.5703125" style="7" customWidth="1"/>
    <col min="15370" max="15370" width="11.28515625" style="7" customWidth="1"/>
    <col min="15371" max="15371" width="29" style="7" customWidth="1"/>
    <col min="15372" max="15372" width="12.42578125" style="7" customWidth="1"/>
    <col min="15373" max="15373" width="12.85546875" style="7" customWidth="1"/>
    <col min="15374" max="15374" width="11.28515625" style="7" customWidth="1"/>
    <col min="15375" max="15375" width="14.42578125" style="7" customWidth="1"/>
    <col min="15376" max="15376" width="10.140625" style="7" customWidth="1"/>
    <col min="15377" max="15377" width="10.5703125" style="7" customWidth="1"/>
    <col min="15378" max="15378" width="9.85546875" style="7" customWidth="1"/>
    <col min="15379" max="15379" width="50.28515625" style="7" customWidth="1"/>
    <col min="15380" max="15613" width="11.42578125" style="7"/>
    <col min="15614" max="15614" width="9.5703125" style="7" customWidth="1"/>
    <col min="15615" max="15615" width="9.85546875" style="7" customWidth="1"/>
    <col min="15616" max="15616" width="49.140625" style="7" customWidth="1"/>
    <col min="15617" max="15618" width="21.7109375" style="7" customWidth="1"/>
    <col min="15619" max="15619" width="32.85546875" style="7" customWidth="1"/>
    <col min="15620" max="15620" width="25.5703125" style="7" customWidth="1"/>
    <col min="15621" max="15621" width="26.5703125" style="7" customWidth="1"/>
    <col min="15622" max="15622" width="16" style="7" customWidth="1"/>
    <col min="15623" max="15623" width="12.7109375" style="7" customWidth="1"/>
    <col min="15624" max="15624" width="11.140625" style="7" customWidth="1"/>
    <col min="15625" max="15625" width="11.5703125" style="7" customWidth="1"/>
    <col min="15626" max="15626" width="11.28515625" style="7" customWidth="1"/>
    <col min="15627" max="15627" width="29" style="7" customWidth="1"/>
    <col min="15628" max="15628" width="12.42578125" style="7" customWidth="1"/>
    <col min="15629" max="15629" width="12.85546875" style="7" customWidth="1"/>
    <col min="15630" max="15630" width="11.28515625" style="7" customWidth="1"/>
    <col min="15631" max="15631" width="14.42578125" style="7" customWidth="1"/>
    <col min="15632" max="15632" width="10.140625" style="7" customWidth="1"/>
    <col min="15633" max="15633" width="10.5703125" style="7" customWidth="1"/>
    <col min="15634" max="15634" width="9.85546875" style="7" customWidth="1"/>
    <col min="15635" max="15635" width="50.28515625" style="7" customWidth="1"/>
    <col min="15636" max="15869" width="11.42578125" style="7"/>
    <col min="15870" max="15870" width="9.5703125" style="7" customWidth="1"/>
    <col min="15871" max="15871" width="9.85546875" style="7" customWidth="1"/>
    <col min="15872" max="15872" width="49.140625" style="7" customWidth="1"/>
    <col min="15873" max="15874" width="21.7109375" style="7" customWidth="1"/>
    <col min="15875" max="15875" width="32.85546875" style="7" customWidth="1"/>
    <col min="15876" max="15876" width="25.5703125" style="7" customWidth="1"/>
    <col min="15877" max="15877" width="26.5703125" style="7" customWidth="1"/>
    <col min="15878" max="15878" width="16" style="7" customWidth="1"/>
    <col min="15879" max="15879" width="12.7109375" style="7" customWidth="1"/>
    <col min="15880" max="15880" width="11.140625" style="7" customWidth="1"/>
    <col min="15881" max="15881" width="11.5703125" style="7" customWidth="1"/>
    <col min="15882" max="15882" width="11.28515625" style="7" customWidth="1"/>
    <col min="15883" max="15883" width="29" style="7" customWidth="1"/>
    <col min="15884" max="15884" width="12.42578125" style="7" customWidth="1"/>
    <col min="15885" max="15885" width="12.85546875" style="7" customWidth="1"/>
    <col min="15886" max="15886" width="11.28515625" style="7" customWidth="1"/>
    <col min="15887" max="15887" width="14.42578125" style="7" customWidth="1"/>
    <col min="15888" max="15888" width="10.140625" style="7" customWidth="1"/>
    <col min="15889" max="15889" width="10.5703125" style="7" customWidth="1"/>
    <col min="15890" max="15890" width="9.85546875" style="7" customWidth="1"/>
    <col min="15891" max="15891" width="50.28515625" style="7" customWidth="1"/>
    <col min="15892" max="16125" width="11.42578125" style="7"/>
    <col min="16126" max="16126" width="9.5703125" style="7" customWidth="1"/>
    <col min="16127" max="16127" width="9.85546875" style="7" customWidth="1"/>
    <col min="16128" max="16128" width="49.140625" style="7" customWidth="1"/>
    <col min="16129" max="16130" width="21.7109375" style="7" customWidth="1"/>
    <col min="16131" max="16131" width="32.85546875" style="7" customWidth="1"/>
    <col min="16132" max="16132" width="25.5703125" style="7" customWidth="1"/>
    <col min="16133" max="16133" width="26.5703125" style="7" customWidth="1"/>
    <col min="16134" max="16134" width="16" style="7" customWidth="1"/>
    <col min="16135" max="16135" width="12.7109375" style="7" customWidth="1"/>
    <col min="16136" max="16136" width="11.140625" style="7" customWidth="1"/>
    <col min="16137" max="16137" width="11.5703125" style="7" customWidth="1"/>
    <col min="16138" max="16138" width="11.28515625" style="7" customWidth="1"/>
    <col min="16139" max="16139" width="29" style="7" customWidth="1"/>
    <col min="16140" max="16140" width="12.42578125" style="7" customWidth="1"/>
    <col min="16141" max="16141" width="12.85546875" style="7" customWidth="1"/>
    <col min="16142" max="16142" width="11.28515625" style="7" customWidth="1"/>
    <col min="16143" max="16143" width="14.42578125" style="7" customWidth="1"/>
    <col min="16144" max="16144" width="10.140625" style="7" customWidth="1"/>
    <col min="16145" max="16145" width="10.5703125" style="7" customWidth="1"/>
    <col min="16146" max="16146" width="9.85546875" style="7" customWidth="1"/>
    <col min="16147" max="16147" width="43.140625" style="7" customWidth="1"/>
    <col min="16148" max="16148" width="11.42578125" style="7"/>
    <col min="16149" max="16149" width="13" style="7" bestFit="1" customWidth="1"/>
    <col min="16150" max="16150" width="15.140625" style="7" customWidth="1"/>
    <col min="16151" max="16151" width="11.42578125" style="7"/>
    <col min="16152" max="16152" width="14.7109375" style="7" bestFit="1" customWidth="1"/>
    <col min="16153" max="16153" width="15.140625" style="7" bestFit="1" customWidth="1"/>
    <col min="16154" max="16384" width="11.42578125" style="7"/>
  </cols>
  <sheetData>
    <row r="1" spans="1:53" ht="12.75" customHeight="1" x14ac:dyDescent="0.2">
      <c r="A1" s="1" t="s">
        <v>1850</v>
      </c>
      <c r="B1" s="2"/>
      <c r="C1" s="2"/>
      <c r="D1" s="2"/>
      <c r="E1" s="2"/>
      <c r="F1" s="2"/>
      <c r="G1" s="2"/>
      <c r="H1" s="2"/>
      <c r="I1" s="2"/>
      <c r="J1" s="2"/>
      <c r="K1" s="2"/>
      <c r="L1" s="2"/>
      <c r="M1" s="2"/>
      <c r="N1" s="3"/>
      <c r="O1" s="4"/>
      <c r="P1" s="4"/>
      <c r="Q1" s="4"/>
      <c r="R1" s="4"/>
      <c r="S1" s="4"/>
      <c r="T1" s="4"/>
      <c r="U1" s="5"/>
      <c r="V1" s="6"/>
      <c r="AF1" s="9" t="s">
        <v>0</v>
      </c>
      <c r="AG1" s="10" t="s">
        <v>1</v>
      </c>
      <c r="AH1" s="11" t="s">
        <v>2</v>
      </c>
      <c r="AI1" s="12" t="s">
        <v>3</v>
      </c>
      <c r="AJ1" s="13" t="s">
        <v>4</v>
      </c>
      <c r="AK1" s="14" t="s">
        <v>5</v>
      </c>
      <c r="AL1" s="15" t="s">
        <v>6</v>
      </c>
    </row>
    <row r="2" spans="1:53" ht="12.75" customHeight="1" x14ac:dyDescent="0.2">
      <c r="A2" s="16" t="s">
        <v>7</v>
      </c>
      <c r="B2" s="17"/>
      <c r="C2" s="17"/>
      <c r="D2" s="17"/>
      <c r="E2" s="17"/>
      <c r="F2" s="17"/>
      <c r="G2" s="17"/>
      <c r="H2" s="17"/>
      <c r="I2" s="17"/>
      <c r="J2" s="17"/>
      <c r="K2" s="17"/>
      <c r="L2" s="17"/>
      <c r="M2" s="18"/>
      <c r="N2" s="18"/>
      <c r="O2" s="19"/>
      <c r="P2" s="19"/>
      <c r="Q2" s="19"/>
      <c r="R2" s="19"/>
      <c r="S2" s="19"/>
      <c r="T2" s="19"/>
      <c r="U2" s="20"/>
      <c r="V2" s="6"/>
      <c r="Z2" s="21" t="s">
        <v>8</v>
      </c>
      <c r="AG2" s="22" t="s">
        <v>9</v>
      </c>
      <c r="AH2" s="23" t="s">
        <v>10</v>
      </c>
      <c r="AI2" s="24" t="s">
        <v>11</v>
      </c>
      <c r="AJ2" s="25" t="s">
        <v>12</v>
      </c>
      <c r="AK2" s="26" t="s">
        <v>13</v>
      </c>
      <c r="AL2" s="27"/>
    </row>
    <row r="3" spans="1:53" ht="12.75" customHeight="1" x14ac:dyDescent="0.2">
      <c r="A3" s="16" t="s">
        <v>14</v>
      </c>
      <c r="B3" s="17"/>
      <c r="C3" s="17"/>
      <c r="D3" s="17"/>
      <c r="E3" s="17"/>
      <c r="F3" s="17"/>
      <c r="G3" s="17"/>
      <c r="H3" s="17"/>
      <c r="I3" s="17"/>
      <c r="J3" s="17"/>
      <c r="K3" s="17"/>
      <c r="L3" s="17"/>
      <c r="M3" s="18"/>
      <c r="N3" s="18"/>
      <c r="O3" s="19"/>
      <c r="P3" s="19"/>
      <c r="Q3" s="19"/>
      <c r="R3" s="19"/>
      <c r="S3" s="19"/>
      <c r="T3" s="19"/>
      <c r="U3" s="20"/>
      <c r="V3" s="6"/>
      <c r="Z3" s="28">
        <v>41927</v>
      </c>
    </row>
    <row r="4" spans="1:53" s="33" customFormat="1" ht="12.75" customHeight="1" x14ac:dyDescent="0.25">
      <c r="A4" s="29" t="s">
        <v>15</v>
      </c>
      <c r="B4" s="30"/>
      <c r="C4" s="30"/>
      <c r="D4" s="30"/>
      <c r="E4" s="30"/>
      <c r="F4" s="30"/>
      <c r="G4" s="30"/>
      <c r="H4" s="30"/>
      <c r="I4" s="30"/>
      <c r="J4" s="30"/>
      <c r="K4" s="30"/>
      <c r="L4" s="30"/>
      <c r="M4" s="30"/>
      <c r="N4" s="31"/>
      <c r="O4" s="32"/>
      <c r="Q4" s="31"/>
      <c r="R4" s="31"/>
      <c r="S4" s="31"/>
      <c r="T4" s="31"/>
      <c r="U4" s="34"/>
      <c r="V4" s="31"/>
      <c r="W4" s="31"/>
      <c r="X4" s="31"/>
      <c r="Y4" s="31"/>
      <c r="Z4" s="35"/>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row>
    <row r="5" spans="1:53" s="33" customFormat="1" ht="12.75" customHeight="1" x14ac:dyDescent="0.25">
      <c r="A5" s="1389" t="s">
        <v>1851</v>
      </c>
      <c r="B5" s="1390"/>
      <c r="C5" s="1390"/>
      <c r="D5" s="1390"/>
      <c r="E5" s="30"/>
      <c r="F5" s="32"/>
      <c r="G5" s="32"/>
      <c r="H5" s="32"/>
      <c r="I5" s="32"/>
      <c r="J5" s="32"/>
      <c r="K5" s="32"/>
      <c r="L5" s="32"/>
      <c r="M5" s="32"/>
      <c r="N5" s="31"/>
      <c r="O5" s="32"/>
      <c r="Q5" s="31"/>
      <c r="R5" s="31"/>
      <c r="S5" s="31"/>
      <c r="T5" s="31"/>
      <c r="U5" s="34"/>
      <c r="V5" s="31"/>
      <c r="W5" s="31"/>
      <c r="X5" s="31"/>
      <c r="Y5" s="31"/>
      <c r="Z5" s="31"/>
      <c r="AA5" s="31"/>
      <c r="AB5" s="31"/>
      <c r="AC5" s="31"/>
      <c r="AD5" s="31"/>
      <c r="AE5" s="31"/>
      <c r="AF5" s="31"/>
      <c r="AG5" s="31"/>
      <c r="AH5" s="31"/>
      <c r="AI5" s="31"/>
      <c r="AJ5" s="31"/>
      <c r="AK5" s="31"/>
      <c r="AL5" s="31"/>
      <c r="AM5" s="31"/>
      <c r="AN5" s="31"/>
      <c r="AO5" s="31"/>
      <c r="AP5" s="31"/>
      <c r="AQ5" s="31"/>
      <c r="AR5" s="31"/>
      <c r="AS5" s="31"/>
      <c r="AT5" s="31"/>
      <c r="AU5" s="31"/>
      <c r="AV5" s="31"/>
      <c r="AW5" s="31"/>
      <c r="AX5" s="31"/>
      <c r="AY5" s="31"/>
      <c r="AZ5" s="31"/>
      <c r="BA5" s="31"/>
    </row>
    <row r="6" spans="1:53" s="33" customFormat="1" ht="12.75" customHeight="1" x14ac:dyDescent="0.25">
      <c r="A6" s="1389" t="s">
        <v>16</v>
      </c>
      <c r="B6" s="1390"/>
      <c r="C6" s="1390"/>
      <c r="D6" s="1390"/>
      <c r="E6" s="30"/>
      <c r="F6" s="32"/>
      <c r="G6" s="32"/>
      <c r="H6" s="32"/>
      <c r="I6" s="32"/>
      <c r="J6" s="32"/>
      <c r="K6" s="32"/>
      <c r="L6" s="32"/>
      <c r="M6" s="32"/>
      <c r="N6" s="31"/>
      <c r="O6" s="32"/>
      <c r="Q6" s="31"/>
      <c r="R6" s="31"/>
      <c r="S6" s="31"/>
      <c r="T6" s="31"/>
      <c r="U6" s="34"/>
      <c r="V6" s="31"/>
      <c r="W6" s="31"/>
      <c r="X6" s="31"/>
      <c r="Y6" s="31"/>
      <c r="Z6" s="31"/>
      <c r="AA6" s="31"/>
      <c r="AB6" s="31"/>
      <c r="AC6" s="31"/>
      <c r="AD6" s="31"/>
      <c r="AE6" s="31"/>
      <c r="AF6" s="31"/>
      <c r="AG6" s="31"/>
      <c r="AH6" s="31"/>
      <c r="AI6" s="31"/>
      <c r="AJ6" s="31"/>
      <c r="AK6" s="31"/>
      <c r="AL6" s="31"/>
      <c r="AM6" s="31"/>
      <c r="AN6" s="31"/>
      <c r="AO6" s="31"/>
      <c r="AP6" s="31"/>
      <c r="AQ6" s="31"/>
      <c r="AR6" s="31"/>
      <c r="AS6" s="31"/>
      <c r="AT6" s="31"/>
      <c r="AU6" s="31"/>
      <c r="AV6" s="31"/>
      <c r="AW6" s="31"/>
      <c r="AX6" s="31"/>
      <c r="AY6" s="31"/>
      <c r="AZ6" s="31"/>
      <c r="BA6" s="31"/>
    </row>
    <row r="7" spans="1:53" s="33" customFormat="1" ht="13.5" customHeight="1" thickBot="1" x14ac:dyDescent="0.3">
      <c r="A7" s="1389" t="s">
        <v>1852</v>
      </c>
      <c r="B7" s="1390"/>
      <c r="C7" s="1390"/>
      <c r="D7" s="1390"/>
      <c r="E7" s="36"/>
      <c r="F7" s="36"/>
      <c r="G7" s="36"/>
      <c r="H7" s="36"/>
      <c r="I7" s="32"/>
      <c r="J7" s="32"/>
      <c r="K7" s="32"/>
      <c r="L7" s="32"/>
      <c r="M7" s="32"/>
      <c r="N7" s="31"/>
      <c r="O7" s="32"/>
      <c r="Q7" s="31"/>
      <c r="R7" s="31"/>
      <c r="S7" s="31"/>
      <c r="T7" s="31"/>
      <c r="U7" s="34"/>
      <c r="V7" s="31"/>
      <c r="W7" s="31"/>
      <c r="X7" s="31"/>
      <c r="Y7" s="31"/>
      <c r="Z7" s="31"/>
      <c r="AA7" s="31"/>
      <c r="AB7" s="31"/>
      <c r="AC7" s="31"/>
      <c r="AD7" s="31"/>
      <c r="AE7" s="31"/>
      <c r="AF7" s="31"/>
      <c r="AG7" s="31"/>
      <c r="AH7" s="31"/>
      <c r="AI7" s="31"/>
      <c r="AJ7" s="31"/>
      <c r="AK7" s="31"/>
      <c r="AL7" s="31"/>
      <c r="AM7" s="31"/>
      <c r="AN7" s="31"/>
      <c r="AO7" s="31"/>
      <c r="AP7" s="31"/>
      <c r="AQ7" s="31"/>
      <c r="AR7" s="31"/>
      <c r="AS7" s="31"/>
      <c r="AT7" s="31"/>
      <c r="AU7" s="31"/>
      <c r="AV7" s="31"/>
      <c r="AW7" s="31"/>
      <c r="AX7" s="31"/>
      <c r="AY7" s="31"/>
      <c r="AZ7" s="31"/>
      <c r="BA7" s="31"/>
    </row>
    <row r="8" spans="1:53" s="33" customFormat="1" ht="13.5" customHeight="1" thickBot="1" x14ac:dyDescent="0.3">
      <c r="A8" s="1391" t="s">
        <v>1853</v>
      </c>
      <c r="B8" s="1392"/>
      <c r="C8" s="1392"/>
      <c r="D8" s="37">
        <f>+Z3</f>
        <v>41927</v>
      </c>
      <c r="E8" s="32"/>
      <c r="F8" s="32"/>
      <c r="G8" s="32"/>
      <c r="H8" s="32"/>
      <c r="I8" s="32"/>
      <c r="J8" s="32"/>
      <c r="K8" s="32"/>
      <c r="L8" s="1393"/>
      <c r="M8" s="1393"/>
      <c r="N8" s="38"/>
      <c r="O8" s="39"/>
      <c r="P8" s="40"/>
      <c r="Q8" s="38"/>
      <c r="R8" s="38"/>
      <c r="S8" s="38"/>
      <c r="T8" s="1394">
        <v>41927</v>
      </c>
      <c r="U8" s="1395"/>
      <c r="V8" s="31"/>
      <c r="W8" s="31"/>
      <c r="X8" s="31"/>
      <c r="Y8" s="31"/>
      <c r="Z8" s="31"/>
      <c r="AA8" s="31"/>
      <c r="AB8" s="31"/>
      <c r="AC8" s="31"/>
      <c r="AD8" s="31"/>
      <c r="AE8" s="31"/>
      <c r="AF8" s="31"/>
      <c r="AG8" s="31"/>
      <c r="AH8" s="31"/>
      <c r="AI8" s="31"/>
      <c r="AJ8" s="31"/>
      <c r="AK8" s="31"/>
      <c r="AL8" s="31"/>
      <c r="AM8" s="31"/>
      <c r="AN8" s="31"/>
      <c r="AO8" s="31"/>
      <c r="AP8" s="31"/>
      <c r="AQ8" s="31"/>
      <c r="AR8" s="31"/>
      <c r="AS8" s="31"/>
      <c r="AT8" s="31"/>
      <c r="AU8" s="31"/>
      <c r="AV8" s="31"/>
      <c r="AW8" s="31"/>
      <c r="AX8" s="31"/>
      <c r="AY8" s="31"/>
      <c r="AZ8" s="31"/>
      <c r="BA8" s="31"/>
    </row>
    <row r="9" spans="1:53" ht="41.25" customHeight="1" thickBot="1" x14ac:dyDescent="0.25">
      <c r="A9" s="1381" t="s">
        <v>17</v>
      </c>
      <c r="B9" s="1381" t="s">
        <v>18</v>
      </c>
      <c r="C9" s="1381" t="s">
        <v>19</v>
      </c>
      <c r="D9" s="1387" t="s">
        <v>20</v>
      </c>
      <c r="E9" s="1379" t="s">
        <v>21</v>
      </c>
      <c r="F9" s="1381" t="s">
        <v>22</v>
      </c>
      <c r="G9" s="1381" t="s">
        <v>23</v>
      </c>
      <c r="H9" s="1381" t="s">
        <v>24</v>
      </c>
      <c r="I9" s="1379" t="s">
        <v>25</v>
      </c>
      <c r="J9" s="1379" t="s">
        <v>26</v>
      </c>
      <c r="K9" s="1375" t="s">
        <v>27</v>
      </c>
      <c r="L9" s="1387" t="s">
        <v>28</v>
      </c>
      <c r="M9" s="1379" t="s">
        <v>29</v>
      </c>
      <c r="N9" s="1383" t="s">
        <v>30</v>
      </c>
      <c r="O9" s="1385" t="s">
        <v>31</v>
      </c>
      <c r="P9" s="1379" t="s">
        <v>32</v>
      </c>
      <c r="Q9" s="1379" t="s">
        <v>33</v>
      </c>
      <c r="R9" s="1379" t="s">
        <v>34</v>
      </c>
      <c r="S9" s="1375" t="s">
        <v>35</v>
      </c>
      <c r="T9" s="1377" t="s">
        <v>36</v>
      </c>
      <c r="U9" s="1378"/>
      <c r="V9" s="6"/>
      <c r="Y9" s="1379" t="s">
        <v>37</v>
      </c>
      <c r="AA9" s="1381" t="s">
        <v>38</v>
      </c>
      <c r="AB9" s="1379" t="s">
        <v>39</v>
      </c>
    </row>
    <row r="10" spans="1:53" ht="39" customHeight="1" thickBot="1" x14ac:dyDescent="0.25">
      <c r="A10" s="1382"/>
      <c r="B10" s="1382"/>
      <c r="C10" s="1382"/>
      <c r="D10" s="1388"/>
      <c r="E10" s="1380"/>
      <c r="F10" s="1382"/>
      <c r="G10" s="1382"/>
      <c r="H10" s="1382"/>
      <c r="I10" s="1380"/>
      <c r="J10" s="1380"/>
      <c r="K10" s="1376"/>
      <c r="L10" s="1388"/>
      <c r="M10" s="1380"/>
      <c r="N10" s="1384"/>
      <c r="O10" s="1386"/>
      <c r="P10" s="1380"/>
      <c r="Q10" s="1380"/>
      <c r="R10" s="1380"/>
      <c r="S10" s="1376"/>
      <c r="T10" s="41" t="s">
        <v>40</v>
      </c>
      <c r="U10" s="42" t="s">
        <v>41</v>
      </c>
      <c r="V10" s="43" t="s">
        <v>42</v>
      </c>
      <c r="Y10" s="1380"/>
      <c r="AA10" s="1382"/>
      <c r="AB10" s="1380"/>
    </row>
    <row r="11" spans="1:53" ht="16.5" thickBot="1" x14ac:dyDescent="0.25">
      <c r="A11" s="44" t="s">
        <v>43</v>
      </c>
      <c r="B11" s="45"/>
      <c r="C11" s="45"/>
      <c r="D11" s="45"/>
      <c r="E11" s="45"/>
      <c r="F11" s="45"/>
      <c r="G11" s="45"/>
      <c r="H11" s="46"/>
      <c r="I11" s="46"/>
      <c r="J11" s="46"/>
      <c r="K11" s="47"/>
      <c r="L11" s="47"/>
      <c r="M11" s="48"/>
      <c r="N11" s="49"/>
      <c r="O11" s="49"/>
      <c r="P11" s="50"/>
      <c r="Q11" s="48"/>
      <c r="R11" s="48"/>
      <c r="S11" s="48"/>
      <c r="T11" s="49"/>
      <c r="U11" s="49"/>
      <c r="V11" s="49"/>
      <c r="W11" s="49"/>
      <c r="X11" s="49"/>
      <c r="Y11" s="51"/>
      <c r="AA11" s="52"/>
      <c r="AB11" s="53"/>
    </row>
    <row r="12" spans="1:53" ht="158.25" thickBot="1" x14ac:dyDescent="0.25">
      <c r="A12" s="54">
        <v>1</v>
      </c>
      <c r="B12" s="55">
        <v>0</v>
      </c>
      <c r="C12" s="56" t="s">
        <v>44</v>
      </c>
      <c r="D12" s="56" t="s">
        <v>45</v>
      </c>
      <c r="E12" s="56" t="s">
        <v>46</v>
      </c>
      <c r="F12" s="57" t="s">
        <v>47</v>
      </c>
      <c r="G12" s="58" t="s">
        <v>46</v>
      </c>
      <c r="H12" s="57" t="s">
        <v>48</v>
      </c>
      <c r="I12" s="57" t="s">
        <v>49</v>
      </c>
      <c r="J12" s="59">
        <v>2</v>
      </c>
      <c r="K12" s="60">
        <v>41841</v>
      </c>
      <c r="L12" s="60">
        <v>41942</v>
      </c>
      <c r="M12" s="61">
        <f t="shared" ref="M12:M75" si="0">(+L12-K12)/7</f>
        <v>14.428571428571429</v>
      </c>
      <c r="N12" s="62" t="s">
        <v>50</v>
      </c>
      <c r="O12" s="63">
        <v>0</v>
      </c>
      <c r="P12" s="64">
        <f>IF(O12/J12&gt;1,1,+O12/J12)</f>
        <v>0</v>
      </c>
      <c r="Q12" s="65">
        <f>+M12*P12</f>
        <v>0</v>
      </c>
      <c r="R12" s="65">
        <f>IF(L12&lt;=$T$9,Q12,0)</f>
        <v>0</v>
      </c>
      <c r="S12" s="65">
        <f>IF($T$9&gt;=L12,M12,0)</f>
        <v>14.428571428571429</v>
      </c>
      <c r="T12" s="66"/>
      <c r="U12" s="66"/>
      <c r="V12" s="67"/>
      <c r="W12" s="68">
        <f>IF(P12=100%,2,0)</f>
        <v>0</v>
      </c>
      <c r="X12" s="68">
        <f>IF(L12&lt;$Z$3,0,1)</f>
        <v>1</v>
      </c>
      <c r="Y12" s="69" t="str">
        <f>IF(W12+X12&gt;1,"CUMPLIDA",IF(X12=1,"EN TERMINO","VENCIDA"))</f>
        <v>EN TERMINO</v>
      </c>
      <c r="AA12" s="52"/>
      <c r="AB12" s="53" t="str">
        <f>IF(Y12="CUMPLIDA","CUMPLIDA",IF(Y12="EN TERMINO","EN TERMINO","VENCIDA"))</f>
        <v>EN TERMINO</v>
      </c>
      <c r="AE12" s="70"/>
    </row>
    <row r="13" spans="1:53" ht="102" thickBot="1" x14ac:dyDescent="0.25">
      <c r="A13" s="71">
        <v>2</v>
      </c>
      <c r="B13" s="72">
        <v>0</v>
      </c>
      <c r="C13" s="73" t="s">
        <v>51</v>
      </c>
      <c r="D13" s="73" t="s">
        <v>45</v>
      </c>
      <c r="E13" s="73" t="s">
        <v>46</v>
      </c>
      <c r="F13" s="74" t="s">
        <v>52</v>
      </c>
      <c r="G13" s="75" t="s">
        <v>46</v>
      </c>
      <c r="H13" s="76" t="s">
        <v>53</v>
      </c>
      <c r="I13" s="74" t="s">
        <v>54</v>
      </c>
      <c r="J13" s="77">
        <v>2</v>
      </c>
      <c r="K13" s="78">
        <v>41852</v>
      </c>
      <c r="L13" s="78">
        <v>42004</v>
      </c>
      <c r="M13" s="79">
        <f t="shared" si="0"/>
        <v>21.714285714285715</v>
      </c>
      <c r="N13" s="80" t="s">
        <v>50</v>
      </c>
      <c r="O13" s="81">
        <v>0</v>
      </c>
      <c r="P13" s="82">
        <f>IF(O13/J13&gt;1,1,+O13/J13)</f>
        <v>0</v>
      </c>
      <c r="Q13" s="83">
        <f>+M13*P13</f>
        <v>0</v>
      </c>
      <c r="R13" s="83">
        <f>IF(L13&lt;=$T$9,Q13,0)</f>
        <v>0</v>
      </c>
      <c r="S13" s="83">
        <f>IF($T$9&gt;=L13,M13,0)</f>
        <v>21.714285714285715</v>
      </c>
      <c r="T13" s="84"/>
      <c r="U13" s="84"/>
      <c r="V13" s="85"/>
      <c r="W13" s="86">
        <f>IF(P13=100%,2,0)</f>
        <v>0</v>
      </c>
      <c r="X13" s="86">
        <f>IF(L13&lt;$Z$3,0,1)</f>
        <v>1</v>
      </c>
      <c r="Y13" s="87" t="str">
        <f>IF(W13+X13&gt;1,"CUMPLIDA",IF(X13=1,"EN TERMINO","VENCIDA"))</f>
        <v>EN TERMINO</v>
      </c>
      <c r="AA13" s="52"/>
      <c r="AB13" s="53" t="str">
        <f>IF(Y13="CUMPLIDA","CUMPLIDA",IF(Y13="EN TERMINO","EN TERMINO","VENCIDA"))</f>
        <v>EN TERMINO</v>
      </c>
      <c r="AE13" s="70"/>
    </row>
    <row r="14" spans="1:53" ht="124.5" thickBot="1" x14ac:dyDescent="0.25">
      <c r="A14" s="88">
        <v>3</v>
      </c>
      <c r="B14" s="89">
        <v>0</v>
      </c>
      <c r="C14" s="90" t="s">
        <v>55</v>
      </c>
      <c r="D14" s="90" t="s">
        <v>45</v>
      </c>
      <c r="E14" s="90" t="s">
        <v>46</v>
      </c>
      <c r="F14" s="91" t="s">
        <v>56</v>
      </c>
      <c r="G14" s="92" t="s">
        <v>46</v>
      </c>
      <c r="H14" s="91" t="s">
        <v>57</v>
      </c>
      <c r="I14" s="91" t="s">
        <v>58</v>
      </c>
      <c r="J14" s="93">
        <v>2</v>
      </c>
      <c r="K14" s="94">
        <v>41852</v>
      </c>
      <c r="L14" s="94">
        <v>42004</v>
      </c>
      <c r="M14" s="95">
        <f t="shared" si="0"/>
        <v>21.714285714285715</v>
      </c>
      <c r="N14" s="62" t="s">
        <v>50</v>
      </c>
      <c r="O14" s="96">
        <v>0</v>
      </c>
      <c r="P14" s="97">
        <f>IF(O14/J14&gt;1,1,+O14/J14)</f>
        <v>0</v>
      </c>
      <c r="Q14" s="98">
        <f>+M14*P14</f>
        <v>0</v>
      </c>
      <c r="R14" s="98">
        <f>IF(L14&lt;=$T$9,Q14,0)</f>
        <v>0</v>
      </c>
      <c r="S14" s="98">
        <f>IF($T$9&gt;=L14,M14,0)</f>
        <v>21.714285714285715</v>
      </c>
      <c r="T14" s="99"/>
      <c r="U14" s="99"/>
      <c r="V14" s="100"/>
      <c r="W14" s="101">
        <f>IF(P14=100%,2,0)</f>
        <v>0</v>
      </c>
      <c r="X14" s="101">
        <f>IF(L14&lt;$Z$3,0,1)</f>
        <v>1</v>
      </c>
      <c r="Y14" s="102" t="str">
        <f>IF(W14+X14&gt;1,"CUMPLIDA",IF(X14=1,"EN TERMINO","VENCIDA"))</f>
        <v>EN TERMINO</v>
      </c>
      <c r="AA14" s="52"/>
      <c r="AB14" s="53" t="str">
        <f>IF(Y14="CUMPLIDA","CUMPLIDA",IF(Y14="EN TERMINO","EN TERMINO","VENCIDA"))</f>
        <v>EN TERMINO</v>
      </c>
      <c r="AE14" s="70"/>
    </row>
    <row r="15" spans="1:53" ht="169.5" thickBot="1" x14ac:dyDescent="0.25">
      <c r="A15" s="71">
        <v>4</v>
      </c>
      <c r="B15" s="72">
        <v>0</v>
      </c>
      <c r="C15" s="73" t="s">
        <v>59</v>
      </c>
      <c r="D15" s="73" t="s">
        <v>45</v>
      </c>
      <c r="E15" s="73" t="s">
        <v>46</v>
      </c>
      <c r="F15" s="74" t="s">
        <v>60</v>
      </c>
      <c r="G15" s="75" t="s">
        <v>46</v>
      </c>
      <c r="H15" s="74" t="s">
        <v>61</v>
      </c>
      <c r="I15" s="74" t="s">
        <v>62</v>
      </c>
      <c r="J15" s="77">
        <v>1</v>
      </c>
      <c r="K15" s="78">
        <v>41852</v>
      </c>
      <c r="L15" s="78">
        <v>42004</v>
      </c>
      <c r="M15" s="79">
        <f t="shared" si="0"/>
        <v>21.714285714285715</v>
      </c>
      <c r="N15" s="80" t="s">
        <v>50</v>
      </c>
      <c r="O15" s="81">
        <v>0</v>
      </c>
      <c r="P15" s="82">
        <f t="shared" ref="P15:P78" si="1">IF(O15/J15&gt;1,1,+O15/J15)</f>
        <v>0</v>
      </c>
      <c r="Q15" s="83">
        <f t="shared" ref="Q15:Q78" si="2">+M15*P15</f>
        <v>0</v>
      </c>
      <c r="R15" s="83">
        <f t="shared" ref="R15:R78" si="3">IF(L15&lt;=$T$9,Q15,0)</f>
        <v>0</v>
      </c>
      <c r="S15" s="83">
        <f t="shared" ref="S15:S78" si="4">IF($T$9&gt;=L15,M15,0)</f>
        <v>21.714285714285715</v>
      </c>
      <c r="T15" s="84"/>
      <c r="U15" s="84"/>
      <c r="V15" s="85"/>
      <c r="W15" s="86">
        <f t="shared" ref="W15:W78" si="5">IF(P15=100%,2,0)</f>
        <v>0</v>
      </c>
      <c r="X15" s="86">
        <f t="shared" ref="X15:X78" si="6">IF(L15&lt;$Z$3,0,1)</f>
        <v>1</v>
      </c>
      <c r="Y15" s="87" t="str">
        <f t="shared" ref="Y15:Y78" si="7">IF(W15+X15&gt;1,"CUMPLIDA",IF(X15=1,"EN TERMINO","VENCIDA"))</f>
        <v>EN TERMINO</v>
      </c>
      <c r="AA15" s="52"/>
      <c r="AB15" s="53" t="str">
        <f>IF(Y15="CUMPLIDA","CUMPLIDA",IF(Y15="EN TERMINO","EN TERMINO","VENCIDA"))</f>
        <v>EN TERMINO</v>
      </c>
      <c r="AE15" s="70"/>
    </row>
    <row r="16" spans="1:53" ht="102" thickBot="1" x14ac:dyDescent="0.25">
      <c r="A16" s="88">
        <v>5</v>
      </c>
      <c r="B16" s="89">
        <v>0</v>
      </c>
      <c r="C16" s="90" t="s">
        <v>63</v>
      </c>
      <c r="D16" s="90" t="s">
        <v>45</v>
      </c>
      <c r="E16" s="90" t="s">
        <v>46</v>
      </c>
      <c r="F16" s="91" t="s">
        <v>64</v>
      </c>
      <c r="G16" s="92" t="s">
        <v>46</v>
      </c>
      <c r="H16" s="91" t="s">
        <v>65</v>
      </c>
      <c r="I16" s="91" t="s">
        <v>66</v>
      </c>
      <c r="J16" s="93">
        <v>2</v>
      </c>
      <c r="K16" s="94">
        <v>41845</v>
      </c>
      <c r="L16" s="94">
        <v>42004</v>
      </c>
      <c r="M16" s="95">
        <f t="shared" si="0"/>
        <v>22.714285714285715</v>
      </c>
      <c r="N16" s="103" t="s">
        <v>67</v>
      </c>
      <c r="O16" s="96">
        <v>0</v>
      </c>
      <c r="P16" s="97">
        <f t="shared" si="1"/>
        <v>0</v>
      </c>
      <c r="Q16" s="98">
        <f t="shared" si="2"/>
        <v>0</v>
      </c>
      <c r="R16" s="98">
        <f t="shared" si="3"/>
        <v>0</v>
      </c>
      <c r="S16" s="98">
        <f t="shared" si="4"/>
        <v>22.714285714285715</v>
      </c>
      <c r="T16" s="99"/>
      <c r="U16" s="99"/>
      <c r="V16" s="100"/>
      <c r="W16" s="101">
        <f t="shared" si="5"/>
        <v>0</v>
      </c>
      <c r="X16" s="101">
        <f t="shared" si="6"/>
        <v>1</v>
      </c>
      <c r="Y16" s="102" t="str">
        <f t="shared" si="7"/>
        <v>EN TERMINO</v>
      </c>
      <c r="AA16" s="52"/>
      <c r="AB16" s="53" t="str">
        <f>IF(Y16="CUMPLIDA","CUMPLIDA",IF(Y16="EN TERMINO","EN TERMINO","VENCIDA"))</f>
        <v>EN TERMINO</v>
      </c>
      <c r="AE16" s="70"/>
    </row>
    <row r="17" spans="1:31" ht="101.25" x14ac:dyDescent="0.2">
      <c r="A17" s="1357">
        <v>6</v>
      </c>
      <c r="B17" s="1359">
        <v>0</v>
      </c>
      <c r="C17" s="1302" t="s">
        <v>68</v>
      </c>
      <c r="D17" s="1302" t="s">
        <v>45</v>
      </c>
      <c r="E17" s="1302" t="s">
        <v>46</v>
      </c>
      <c r="F17" s="104" t="s">
        <v>69</v>
      </c>
      <c r="G17" s="105" t="s">
        <v>46</v>
      </c>
      <c r="H17" s="104" t="s">
        <v>70</v>
      </c>
      <c r="I17" s="104" t="s">
        <v>71</v>
      </c>
      <c r="J17" s="106">
        <v>2</v>
      </c>
      <c r="K17" s="107">
        <v>41852</v>
      </c>
      <c r="L17" s="107">
        <v>41988</v>
      </c>
      <c r="M17" s="108">
        <f t="shared" si="0"/>
        <v>19.428571428571427</v>
      </c>
      <c r="N17" s="109" t="s">
        <v>72</v>
      </c>
      <c r="O17" s="110">
        <v>0</v>
      </c>
      <c r="P17" s="111">
        <f t="shared" si="1"/>
        <v>0</v>
      </c>
      <c r="Q17" s="112">
        <f t="shared" si="2"/>
        <v>0</v>
      </c>
      <c r="R17" s="112">
        <f t="shared" si="3"/>
        <v>0</v>
      </c>
      <c r="S17" s="112">
        <f t="shared" si="4"/>
        <v>19.428571428571427</v>
      </c>
      <c r="T17" s="113"/>
      <c r="U17" s="113"/>
      <c r="V17" s="114"/>
      <c r="W17" s="115">
        <f t="shared" si="5"/>
        <v>0</v>
      </c>
      <c r="X17" s="115">
        <f t="shared" si="6"/>
        <v>1</v>
      </c>
      <c r="Y17" s="116" t="str">
        <f t="shared" si="7"/>
        <v>EN TERMINO</v>
      </c>
      <c r="AA17" s="52"/>
      <c r="AB17" s="1233" t="str">
        <f>IF(Y17&amp;Y18&amp;Y19="CUMPLIDA","CUMPLIDA",IF(OR(Y17="VENCIDA",Y18="VENCIDA",Y19="VENCIDA"),"VENCIDA",IF(W17+W18+W19=6,"CUMPLIDA","EN TERMINO")))</f>
        <v>EN TERMINO</v>
      </c>
      <c r="AE17" s="70"/>
    </row>
    <row r="18" spans="1:31" ht="170.25" customHeight="1" x14ac:dyDescent="0.2">
      <c r="A18" s="1363"/>
      <c r="B18" s="1364"/>
      <c r="C18" s="1212"/>
      <c r="D18" s="1212" t="s">
        <v>45</v>
      </c>
      <c r="E18" s="1212" t="s">
        <v>46</v>
      </c>
      <c r="F18" s="117" t="s">
        <v>73</v>
      </c>
      <c r="G18" s="118" t="s">
        <v>46</v>
      </c>
      <c r="H18" s="117" t="s">
        <v>74</v>
      </c>
      <c r="I18" s="117" t="s">
        <v>75</v>
      </c>
      <c r="J18" s="119">
        <v>1</v>
      </c>
      <c r="K18" s="120">
        <v>41791</v>
      </c>
      <c r="L18" s="120">
        <v>42004</v>
      </c>
      <c r="M18" s="121">
        <f t="shared" si="0"/>
        <v>30.428571428571427</v>
      </c>
      <c r="N18" s="122" t="s">
        <v>72</v>
      </c>
      <c r="O18" s="123">
        <v>1</v>
      </c>
      <c r="P18" s="124">
        <f t="shared" si="1"/>
        <v>1</v>
      </c>
      <c r="Q18" s="125">
        <f t="shared" si="2"/>
        <v>30.428571428571427</v>
      </c>
      <c r="R18" s="125">
        <f t="shared" si="3"/>
        <v>30.428571428571427</v>
      </c>
      <c r="S18" s="125">
        <f t="shared" si="4"/>
        <v>30.428571428571427</v>
      </c>
      <c r="T18" s="126"/>
      <c r="U18" s="126"/>
      <c r="V18" s="127" t="s">
        <v>76</v>
      </c>
      <c r="W18" s="128">
        <f t="shared" si="5"/>
        <v>2</v>
      </c>
      <c r="X18" s="128">
        <f t="shared" si="6"/>
        <v>1</v>
      </c>
      <c r="Y18" s="129" t="str">
        <f t="shared" si="7"/>
        <v>CUMPLIDA</v>
      </c>
      <c r="AA18" s="52"/>
      <c r="AB18" s="1271"/>
      <c r="AE18" s="70"/>
    </row>
    <row r="19" spans="1:31" ht="232.5" customHeight="1" thickBot="1" x14ac:dyDescent="0.25">
      <c r="A19" s="1358"/>
      <c r="B19" s="1360"/>
      <c r="C19" s="1213"/>
      <c r="D19" s="1213" t="s">
        <v>45</v>
      </c>
      <c r="E19" s="1213" t="s">
        <v>46</v>
      </c>
      <c r="F19" s="130" t="s">
        <v>77</v>
      </c>
      <c r="G19" s="131" t="s">
        <v>46</v>
      </c>
      <c r="H19" s="130" t="s">
        <v>78</v>
      </c>
      <c r="I19" s="130" t="s">
        <v>71</v>
      </c>
      <c r="J19" s="132">
        <v>2</v>
      </c>
      <c r="K19" s="133">
        <v>41852</v>
      </c>
      <c r="L19" s="133">
        <v>42004</v>
      </c>
      <c r="M19" s="134">
        <f t="shared" si="0"/>
        <v>21.714285714285715</v>
      </c>
      <c r="N19" s="135" t="s">
        <v>72</v>
      </c>
      <c r="O19" s="136">
        <v>2</v>
      </c>
      <c r="P19" s="137">
        <f t="shared" si="1"/>
        <v>1</v>
      </c>
      <c r="Q19" s="138">
        <f t="shared" si="2"/>
        <v>21.714285714285715</v>
      </c>
      <c r="R19" s="138">
        <f t="shared" si="3"/>
        <v>21.714285714285715</v>
      </c>
      <c r="S19" s="138">
        <f t="shared" si="4"/>
        <v>21.714285714285715</v>
      </c>
      <c r="T19" s="139"/>
      <c r="U19" s="139"/>
      <c r="V19" s="140" t="s">
        <v>79</v>
      </c>
      <c r="W19" s="141">
        <f t="shared" si="5"/>
        <v>2</v>
      </c>
      <c r="X19" s="141">
        <f t="shared" si="6"/>
        <v>1</v>
      </c>
      <c r="Y19" s="142" t="str">
        <f t="shared" si="7"/>
        <v>CUMPLIDA</v>
      </c>
      <c r="AA19" s="52"/>
      <c r="AB19" s="1276"/>
      <c r="AE19" s="70"/>
    </row>
    <row r="20" spans="1:31" ht="147" thickBot="1" x14ac:dyDescent="0.25">
      <c r="A20" s="88">
        <v>7</v>
      </c>
      <c r="B20" s="89">
        <v>0</v>
      </c>
      <c r="C20" s="90" t="s">
        <v>80</v>
      </c>
      <c r="D20" s="90" t="s">
        <v>45</v>
      </c>
      <c r="E20" s="90" t="s">
        <v>46</v>
      </c>
      <c r="F20" s="91" t="s">
        <v>81</v>
      </c>
      <c r="G20" s="92" t="s">
        <v>46</v>
      </c>
      <c r="H20" s="91" t="s">
        <v>82</v>
      </c>
      <c r="I20" s="91" t="s">
        <v>83</v>
      </c>
      <c r="J20" s="93">
        <v>2</v>
      </c>
      <c r="K20" s="94">
        <v>41852</v>
      </c>
      <c r="L20" s="94">
        <v>42094</v>
      </c>
      <c r="M20" s="95">
        <f t="shared" si="0"/>
        <v>34.571428571428569</v>
      </c>
      <c r="N20" s="103" t="s">
        <v>84</v>
      </c>
      <c r="O20" s="96">
        <v>0</v>
      </c>
      <c r="P20" s="97">
        <f t="shared" si="1"/>
        <v>0</v>
      </c>
      <c r="Q20" s="98">
        <f t="shared" si="2"/>
        <v>0</v>
      </c>
      <c r="R20" s="98">
        <f t="shared" si="3"/>
        <v>0</v>
      </c>
      <c r="S20" s="98">
        <f t="shared" si="4"/>
        <v>34.571428571428569</v>
      </c>
      <c r="T20" s="99"/>
      <c r="U20" s="99"/>
      <c r="V20" s="100"/>
      <c r="W20" s="101">
        <f t="shared" si="5"/>
        <v>0</v>
      </c>
      <c r="X20" s="101">
        <f t="shared" si="6"/>
        <v>1</v>
      </c>
      <c r="Y20" s="102" t="str">
        <f t="shared" si="7"/>
        <v>EN TERMINO</v>
      </c>
      <c r="AA20" s="52"/>
      <c r="AB20" s="53" t="str">
        <f>IF(Y20="CUMPLIDA","CUMPLIDA",IF(Y20="EN TERMINO","EN TERMINO","VENCIDA"))</f>
        <v>EN TERMINO</v>
      </c>
      <c r="AE20" s="70"/>
    </row>
    <row r="21" spans="1:31" ht="275.25" customHeight="1" thickBot="1" x14ac:dyDescent="0.25">
      <c r="A21" s="71">
        <v>8</v>
      </c>
      <c r="B21" s="72">
        <v>0</v>
      </c>
      <c r="C21" s="73" t="s">
        <v>85</v>
      </c>
      <c r="D21" s="73" t="s">
        <v>45</v>
      </c>
      <c r="E21" s="73" t="s">
        <v>46</v>
      </c>
      <c r="F21" s="74" t="s">
        <v>86</v>
      </c>
      <c r="G21" s="75" t="s">
        <v>46</v>
      </c>
      <c r="H21" s="74" t="s">
        <v>87</v>
      </c>
      <c r="I21" s="74" t="s">
        <v>88</v>
      </c>
      <c r="J21" s="77">
        <v>2</v>
      </c>
      <c r="K21" s="78">
        <v>41821</v>
      </c>
      <c r="L21" s="78">
        <v>42063</v>
      </c>
      <c r="M21" s="79">
        <f t="shared" si="0"/>
        <v>34.571428571428569</v>
      </c>
      <c r="N21" s="80" t="s">
        <v>84</v>
      </c>
      <c r="O21" s="81">
        <v>0</v>
      </c>
      <c r="P21" s="82">
        <f t="shared" si="1"/>
        <v>0</v>
      </c>
      <c r="Q21" s="83">
        <f t="shared" si="2"/>
        <v>0</v>
      </c>
      <c r="R21" s="83">
        <f t="shared" si="3"/>
        <v>0</v>
      </c>
      <c r="S21" s="83">
        <f t="shared" si="4"/>
        <v>34.571428571428569</v>
      </c>
      <c r="T21" s="84"/>
      <c r="U21" s="84"/>
      <c r="V21" s="85"/>
      <c r="W21" s="86">
        <f t="shared" si="5"/>
        <v>0</v>
      </c>
      <c r="X21" s="86">
        <f t="shared" si="6"/>
        <v>1</v>
      </c>
      <c r="Y21" s="87" t="str">
        <f t="shared" si="7"/>
        <v>EN TERMINO</v>
      </c>
      <c r="AA21" s="52"/>
      <c r="AB21" s="53" t="str">
        <f>IF(Y21="CUMPLIDA","CUMPLIDA",IF(Y21="EN TERMINO","EN TERMINO","VENCIDA"))</f>
        <v>EN TERMINO</v>
      </c>
      <c r="AE21" s="70"/>
    </row>
    <row r="22" spans="1:31" ht="162.75" customHeight="1" thickBot="1" x14ac:dyDescent="0.25">
      <c r="A22" s="88">
        <v>9</v>
      </c>
      <c r="B22" s="89">
        <v>0</v>
      </c>
      <c r="C22" s="90" t="s">
        <v>89</v>
      </c>
      <c r="D22" s="90" t="s">
        <v>45</v>
      </c>
      <c r="E22" s="90" t="s">
        <v>46</v>
      </c>
      <c r="F22" s="143" t="s">
        <v>90</v>
      </c>
      <c r="G22" s="92" t="s">
        <v>46</v>
      </c>
      <c r="H22" s="91" t="s">
        <v>91</v>
      </c>
      <c r="I22" s="144" t="s">
        <v>92</v>
      </c>
      <c r="J22" s="93">
        <v>1</v>
      </c>
      <c r="K22" s="94">
        <v>41851</v>
      </c>
      <c r="L22" s="94">
        <v>42216</v>
      </c>
      <c r="M22" s="95">
        <f t="shared" si="0"/>
        <v>52.142857142857146</v>
      </c>
      <c r="N22" s="103" t="s">
        <v>72</v>
      </c>
      <c r="O22" s="96">
        <v>0.5</v>
      </c>
      <c r="P22" s="97">
        <f t="shared" si="1"/>
        <v>0.5</v>
      </c>
      <c r="Q22" s="98">
        <f t="shared" si="2"/>
        <v>26.071428571428573</v>
      </c>
      <c r="R22" s="98">
        <f t="shared" si="3"/>
        <v>26.071428571428573</v>
      </c>
      <c r="S22" s="98">
        <f t="shared" si="4"/>
        <v>52.142857142857146</v>
      </c>
      <c r="T22" s="99"/>
      <c r="U22" s="99"/>
      <c r="V22" s="100" t="s">
        <v>93</v>
      </c>
      <c r="W22" s="101">
        <f t="shared" si="5"/>
        <v>0</v>
      </c>
      <c r="X22" s="101">
        <f t="shared" si="6"/>
        <v>1</v>
      </c>
      <c r="Y22" s="102" t="str">
        <f t="shared" si="7"/>
        <v>EN TERMINO</v>
      </c>
      <c r="AA22" s="52"/>
      <c r="AB22" s="53" t="str">
        <f>IF(Y22="CUMPLIDA","CUMPLIDA",IF(Y22="EN TERMINO","EN TERMINO","VENCIDA"))</f>
        <v>EN TERMINO</v>
      </c>
      <c r="AE22" s="70"/>
    </row>
    <row r="23" spans="1:31" ht="76.5" x14ac:dyDescent="0.2">
      <c r="A23" s="1357">
        <v>10</v>
      </c>
      <c r="B23" s="1359">
        <v>0</v>
      </c>
      <c r="C23" s="1337" t="s">
        <v>94</v>
      </c>
      <c r="D23" s="1302" t="s">
        <v>45</v>
      </c>
      <c r="E23" s="1302" t="s">
        <v>46</v>
      </c>
      <c r="F23" s="104" t="s">
        <v>95</v>
      </c>
      <c r="G23" s="105" t="s">
        <v>46</v>
      </c>
      <c r="H23" s="104" t="s">
        <v>96</v>
      </c>
      <c r="I23" s="145" t="s">
        <v>97</v>
      </c>
      <c r="J23" s="146">
        <v>1</v>
      </c>
      <c r="K23" s="107">
        <v>41835</v>
      </c>
      <c r="L23" s="107">
        <v>41988</v>
      </c>
      <c r="M23" s="108">
        <f t="shared" si="0"/>
        <v>21.857142857142858</v>
      </c>
      <c r="N23" s="109" t="s">
        <v>72</v>
      </c>
      <c r="O23" s="110">
        <v>0.8</v>
      </c>
      <c r="P23" s="111">
        <f t="shared" si="1"/>
        <v>0.8</v>
      </c>
      <c r="Q23" s="112">
        <f t="shared" si="2"/>
        <v>17.485714285714288</v>
      </c>
      <c r="R23" s="112">
        <f t="shared" si="3"/>
        <v>17.485714285714288</v>
      </c>
      <c r="S23" s="112">
        <f t="shared" si="4"/>
        <v>21.857142857142858</v>
      </c>
      <c r="T23" s="113"/>
      <c r="U23" s="113"/>
      <c r="V23" s="114" t="s">
        <v>98</v>
      </c>
      <c r="W23" s="115">
        <f t="shared" si="5"/>
        <v>0</v>
      </c>
      <c r="X23" s="115">
        <f t="shared" si="6"/>
        <v>1</v>
      </c>
      <c r="Y23" s="116" t="str">
        <f t="shared" si="7"/>
        <v>EN TERMINO</v>
      </c>
      <c r="AA23" s="52"/>
      <c r="AB23" s="1233" t="str">
        <f>IF(Y23&amp;Y24&amp;Y25&amp;Y26&amp;Y27&amp;Y28="CUMPLIDA","CUMPLIDA",IF(OR(Y23="VENCIDA",Y24="VENCIDA",Y25="VENCIDA",Y26="VENCIDA",Y27="VENCIDA",Y28="VENCIDA"),"VENCIDA",IF(W23+W24+W25+W26+W27+W28=12,"CUMPLIDA","EN TERMINO")))</f>
        <v>EN TERMINO</v>
      </c>
      <c r="AE23" s="70"/>
    </row>
    <row r="24" spans="1:31" ht="78.75" x14ac:dyDescent="0.2">
      <c r="A24" s="1363"/>
      <c r="B24" s="1364">
        <v>0</v>
      </c>
      <c r="C24" s="1212"/>
      <c r="D24" s="1212" t="s">
        <v>45</v>
      </c>
      <c r="E24" s="1212" t="s">
        <v>46</v>
      </c>
      <c r="F24" s="117" t="s">
        <v>95</v>
      </c>
      <c r="G24" s="118" t="s">
        <v>46</v>
      </c>
      <c r="H24" s="147" t="s">
        <v>99</v>
      </c>
      <c r="I24" s="147" t="s">
        <v>100</v>
      </c>
      <c r="J24" s="148">
        <v>1</v>
      </c>
      <c r="K24" s="120">
        <v>41805</v>
      </c>
      <c r="L24" s="120">
        <v>41927</v>
      </c>
      <c r="M24" s="121">
        <f t="shared" si="0"/>
        <v>17.428571428571427</v>
      </c>
      <c r="N24" s="122" t="s">
        <v>72</v>
      </c>
      <c r="O24" s="123">
        <v>1</v>
      </c>
      <c r="P24" s="124">
        <f t="shared" si="1"/>
        <v>1</v>
      </c>
      <c r="Q24" s="125">
        <f t="shared" si="2"/>
        <v>17.428571428571427</v>
      </c>
      <c r="R24" s="125">
        <f t="shared" si="3"/>
        <v>17.428571428571427</v>
      </c>
      <c r="S24" s="125">
        <f t="shared" si="4"/>
        <v>17.428571428571427</v>
      </c>
      <c r="T24" s="126"/>
      <c r="U24" s="126"/>
      <c r="V24" s="127" t="s">
        <v>101</v>
      </c>
      <c r="W24" s="128">
        <f t="shared" si="5"/>
        <v>2</v>
      </c>
      <c r="X24" s="128">
        <f t="shared" si="6"/>
        <v>1</v>
      </c>
      <c r="Y24" s="129" t="str">
        <f t="shared" si="7"/>
        <v>CUMPLIDA</v>
      </c>
      <c r="AA24" s="52"/>
      <c r="AB24" s="1271"/>
      <c r="AE24" s="70"/>
    </row>
    <row r="25" spans="1:31" ht="51" x14ac:dyDescent="0.2">
      <c r="A25" s="1363"/>
      <c r="B25" s="1364">
        <v>0</v>
      </c>
      <c r="C25" s="1212"/>
      <c r="D25" s="1212" t="s">
        <v>45</v>
      </c>
      <c r="E25" s="1212" t="s">
        <v>46</v>
      </c>
      <c r="F25" s="117" t="s">
        <v>95</v>
      </c>
      <c r="G25" s="118" t="s">
        <v>46</v>
      </c>
      <c r="H25" s="117" t="s">
        <v>102</v>
      </c>
      <c r="I25" s="149" t="s">
        <v>103</v>
      </c>
      <c r="J25" s="148">
        <v>1</v>
      </c>
      <c r="K25" s="120">
        <v>41835</v>
      </c>
      <c r="L25" s="120">
        <v>41927</v>
      </c>
      <c r="M25" s="121">
        <f t="shared" si="0"/>
        <v>13.142857142857142</v>
      </c>
      <c r="N25" s="122" t="s">
        <v>72</v>
      </c>
      <c r="O25" s="123">
        <v>1</v>
      </c>
      <c r="P25" s="124">
        <f t="shared" si="1"/>
        <v>1</v>
      </c>
      <c r="Q25" s="125">
        <f t="shared" si="2"/>
        <v>13.142857142857142</v>
      </c>
      <c r="R25" s="125">
        <f t="shared" si="3"/>
        <v>13.142857142857142</v>
      </c>
      <c r="S25" s="125">
        <f t="shared" si="4"/>
        <v>13.142857142857142</v>
      </c>
      <c r="T25" s="126"/>
      <c r="U25" s="126"/>
      <c r="V25" s="127" t="s">
        <v>104</v>
      </c>
      <c r="W25" s="128">
        <f t="shared" si="5"/>
        <v>2</v>
      </c>
      <c r="X25" s="128">
        <f t="shared" si="6"/>
        <v>1</v>
      </c>
      <c r="Y25" s="129" t="str">
        <f t="shared" si="7"/>
        <v>CUMPLIDA</v>
      </c>
      <c r="AA25" s="52"/>
      <c r="AB25" s="1271"/>
      <c r="AE25" s="70"/>
    </row>
    <row r="26" spans="1:31" ht="78.75" x14ac:dyDescent="0.2">
      <c r="A26" s="1363"/>
      <c r="B26" s="1364">
        <v>0</v>
      </c>
      <c r="C26" s="1212"/>
      <c r="D26" s="1212" t="s">
        <v>45</v>
      </c>
      <c r="E26" s="1212" t="s">
        <v>46</v>
      </c>
      <c r="F26" s="117" t="s">
        <v>95</v>
      </c>
      <c r="G26" s="118" t="s">
        <v>46</v>
      </c>
      <c r="H26" s="117" t="s">
        <v>105</v>
      </c>
      <c r="I26" s="149" t="s">
        <v>106</v>
      </c>
      <c r="J26" s="148">
        <v>1</v>
      </c>
      <c r="K26" s="120">
        <v>41835</v>
      </c>
      <c r="L26" s="120">
        <v>41927</v>
      </c>
      <c r="M26" s="121">
        <f t="shared" si="0"/>
        <v>13.142857142857142</v>
      </c>
      <c r="N26" s="122" t="s">
        <v>72</v>
      </c>
      <c r="O26" s="123">
        <v>1</v>
      </c>
      <c r="P26" s="124">
        <f t="shared" si="1"/>
        <v>1</v>
      </c>
      <c r="Q26" s="125">
        <f t="shared" si="2"/>
        <v>13.142857142857142</v>
      </c>
      <c r="R26" s="125">
        <f t="shared" si="3"/>
        <v>13.142857142857142</v>
      </c>
      <c r="S26" s="125">
        <f t="shared" si="4"/>
        <v>13.142857142857142</v>
      </c>
      <c r="T26" s="126"/>
      <c r="U26" s="126"/>
      <c r="V26" s="127" t="s">
        <v>107</v>
      </c>
      <c r="W26" s="128">
        <f t="shared" si="5"/>
        <v>2</v>
      </c>
      <c r="X26" s="128">
        <f t="shared" si="6"/>
        <v>1</v>
      </c>
      <c r="Y26" s="129" t="str">
        <f t="shared" si="7"/>
        <v>CUMPLIDA</v>
      </c>
      <c r="AA26" s="52"/>
      <c r="AB26" s="1271"/>
      <c r="AE26" s="70"/>
    </row>
    <row r="27" spans="1:31" ht="67.5" x14ac:dyDescent="0.2">
      <c r="A27" s="1363"/>
      <c r="B27" s="1364">
        <v>0</v>
      </c>
      <c r="C27" s="1212"/>
      <c r="D27" s="1212" t="s">
        <v>45</v>
      </c>
      <c r="E27" s="1212" t="s">
        <v>46</v>
      </c>
      <c r="F27" s="117" t="s">
        <v>95</v>
      </c>
      <c r="G27" s="118" t="s">
        <v>46</v>
      </c>
      <c r="H27" s="117" t="s">
        <v>108</v>
      </c>
      <c r="I27" s="149" t="s">
        <v>106</v>
      </c>
      <c r="J27" s="148">
        <v>1</v>
      </c>
      <c r="K27" s="120">
        <v>41835</v>
      </c>
      <c r="L27" s="120">
        <v>41927</v>
      </c>
      <c r="M27" s="121">
        <f t="shared" si="0"/>
        <v>13.142857142857142</v>
      </c>
      <c r="N27" s="122" t="s">
        <v>72</v>
      </c>
      <c r="O27" s="123">
        <v>1</v>
      </c>
      <c r="P27" s="124">
        <f t="shared" si="1"/>
        <v>1</v>
      </c>
      <c r="Q27" s="125">
        <f t="shared" si="2"/>
        <v>13.142857142857142</v>
      </c>
      <c r="R27" s="125">
        <f t="shared" si="3"/>
        <v>13.142857142857142</v>
      </c>
      <c r="S27" s="125">
        <f t="shared" si="4"/>
        <v>13.142857142857142</v>
      </c>
      <c r="T27" s="126"/>
      <c r="U27" s="126"/>
      <c r="V27" s="127" t="s">
        <v>109</v>
      </c>
      <c r="W27" s="128">
        <f t="shared" si="5"/>
        <v>2</v>
      </c>
      <c r="X27" s="128">
        <f t="shared" si="6"/>
        <v>1</v>
      </c>
      <c r="Y27" s="129" t="str">
        <f t="shared" si="7"/>
        <v>CUMPLIDA</v>
      </c>
      <c r="AA27" s="52"/>
      <c r="AB27" s="1271"/>
      <c r="AE27" s="70"/>
    </row>
    <row r="28" spans="1:31" ht="57" thickBot="1" x14ac:dyDescent="0.25">
      <c r="A28" s="1358"/>
      <c r="B28" s="1360">
        <v>0</v>
      </c>
      <c r="C28" s="1213"/>
      <c r="D28" s="1213" t="s">
        <v>45</v>
      </c>
      <c r="E28" s="1213" t="s">
        <v>46</v>
      </c>
      <c r="F28" s="130" t="s">
        <v>95</v>
      </c>
      <c r="G28" s="131" t="s">
        <v>46</v>
      </c>
      <c r="H28" s="130" t="s">
        <v>110</v>
      </c>
      <c r="I28" s="150" t="s">
        <v>111</v>
      </c>
      <c r="J28" s="151">
        <v>3</v>
      </c>
      <c r="K28" s="133">
        <v>41835</v>
      </c>
      <c r="L28" s="133">
        <v>41927</v>
      </c>
      <c r="M28" s="134">
        <f t="shared" si="0"/>
        <v>13.142857142857142</v>
      </c>
      <c r="N28" s="135" t="s">
        <v>72</v>
      </c>
      <c r="O28" s="136">
        <v>3</v>
      </c>
      <c r="P28" s="137">
        <f t="shared" si="1"/>
        <v>1</v>
      </c>
      <c r="Q28" s="138">
        <f t="shared" si="2"/>
        <v>13.142857142857142</v>
      </c>
      <c r="R28" s="138">
        <f t="shared" si="3"/>
        <v>13.142857142857142</v>
      </c>
      <c r="S28" s="138">
        <f t="shared" si="4"/>
        <v>13.142857142857142</v>
      </c>
      <c r="T28" s="139"/>
      <c r="U28" s="139"/>
      <c r="V28" s="140" t="s">
        <v>112</v>
      </c>
      <c r="W28" s="141">
        <f t="shared" si="5"/>
        <v>2</v>
      </c>
      <c r="X28" s="141">
        <f t="shared" si="6"/>
        <v>1</v>
      </c>
      <c r="Y28" s="142" t="str">
        <f t="shared" si="7"/>
        <v>CUMPLIDA</v>
      </c>
      <c r="AA28" s="52"/>
      <c r="AB28" s="1276"/>
      <c r="AE28" s="70"/>
    </row>
    <row r="29" spans="1:31" ht="147" thickBot="1" x14ac:dyDescent="0.25">
      <c r="A29" s="88">
        <v>11</v>
      </c>
      <c r="B29" s="89">
        <v>0</v>
      </c>
      <c r="C29" s="90" t="s">
        <v>113</v>
      </c>
      <c r="D29" s="90" t="s">
        <v>45</v>
      </c>
      <c r="E29" s="90" t="s">
        <v>46</v>
      </c>
      <c r="F29" s="152" t="s">
        <v>114</v>
      </c>
      <c r="G29" s="92" t="s">
        <v>46</v>
      </c>
      <c r="H29" s="152" t="s">
        <v>115</v>
      </c>
      <c r="I29" s="152" t="s">
        <v>116</v>
      </c>
      <c r="J29" s="153">
        <v>1</v>
      </c>
      <c r="K29" s="94">
        <v>41828</v>
      </c>
      <c r="L29" s="94">
        <v>42035</v>
      </c>
      <c r="M29" s="95">
        <f t="shared" si="0"/>
        <v>29.571428571428573</v>
      </c>
      <c r="N29" s="103" t="s">
        <v>117</v>
      </c>
      <c r="O29" s="96">
        <v>0</v>
      </c>
      <c r="P29" s="97">
        <f t="shared" si="1"/>
        <v>0</v>
      </c>
      <c r="Q29" s="98">
        <f t="shared" si="2"/>
        <v>0</v>
      </c>
      <c r="R29" s="98">
        <f t="shared" si="3"/>
        <v>0</v>
      </c>
      <c r="S29" s="98">
        <f t="shared" si="4"/>
        <v>29.571428571428573</v>
      </c>
      <c r="T29" s="99"/>
      <c r="U29" s="99"/>
      <c r="V29" s="100"/>
      <c r="W29" s="101">
        <f t="shared" si="5"/>
        <v>0</v>
      </c>
      <c r="X29" s="101">
        <f t="shared" si="6"/>
        <v>1</v>
      </c>
      <c r="Y29" s="102" t="str">
        <f t="shared" si="7"/>
        <v>EN TERMINO</v>
      </c>
      <c r="AA29" s="52"/>
      <c r="AB29" s="53" t="str">
        <f>IF(Y29="CUMPLIDA","CUMPLIDA",IF(Y29="EN TERMINO","EN TERMINO","VENCIDA"))</f>
        <v>EN TERMINO</v>
      </c>
      <c r="AE29" s="70"/>
    </row>
    <row r="30" spans="1:31" ht="56.25" x14ac:dyDescent="0.2">
      <c r="A30" s="1357">
        <v>12</v>
      </c>
      <c r="B30" s="1359">
        <v>0</v>
      </c>
      <c r="C30" s="1302" t="s">
        <v>118</v>
      </c>
      <c r="D30" s="1302" t="s">
        <v>45</v>
      </c>
      <c r="E30" s="1302" t="s">
        <v>46</v>
      </c>
      <c r="F30" s="154" t="s">
        <v>119</v>
      </c>
      <c r="G30" s="105" t="s">
        <v>46</v>
      </c>
      <c r="H30" s="154" t="s">
        <v>120</v>
      </c>
      <c r="I30" s="154" t="s">
        <v>121</v>
      </c>
      <c r="J30" s="155">
        <v>1</v>
      </c>
      <c r="K30" s="107">
        <v>41820</v>
      </c>
      <c r="L30" s="107">
        <v>41942</v>
      </c>
      <c r="M30" s="108">
        <f t="shared" si="0"/>
        <v>17.428571428571427</v>
      </c>
      <c r="N30" s="109" t="s">
        <v>117</v>
      </c>
      <c r="O30" s="110">
        <v>0</v>
      </c>
      <c r="P30" s="111">
        <f t="shared" si="1"/>
        <v>0</v>
      </c>
      <c r="Q30" s="112">
        <f t="shared" si="2"/>
        <v>0</v>
      </c>
      <c r="R30" s="112">
        <f t="shared" si="3"/>
        <v>0</v>
      </c>
      <c r="S30" s="112">
        <f t="shared" si="4"/>
        <v>17.428571428571427</v>
      </c>
      <c r="T30" s="113"/>
      <c r="U30" s="113"/>
      <c r="V30" s="114"/>
      <c r="W30" s="115">
        <f t="shared" si="5"/>
        <v>0</v>
      </c>
      <c r="X30" s="115">
        <f t="shared" si="6"/>
        <v>1</v>
      </c>
      <c r="Y30" s="116" t="str">
        <f t="shared" si="7"/>
        <v>EN TERMINO</v>
      </c>
      <c r="AA30" s="52"/>
      <c r="AB30" s="1233" t="str">
        <f>IF(Y30&amp;Y31&amp;Y32="CUMPLIDA","CUMPLIDA",IF(OR(Y30="VENCIDA",Y31="VENCIDA",Y32="VENCIDA"),"VENCIDA",IF(W30+W31+W32=6,"CUMPLIDA","EN TERMINO")))</f>
        <v>EN TERMINO</v>
      </c>
      <c r="AE30" s="70"/>
    </row>
    <row r="31" spans="1:31" ht="67.5" x14ac:dyDescent="0.2">
      <c r="A31" s="1363"/>
      <c r="B31" s="1364">
        <v>0</v>
      </c>
      <c r="C31" s="1212"/>
      <c r="D31" s="1212" t="s">
        <v>45</v>
      </c>
      <c r="E31" s="1212" t="s">
        <v>46</v>
      </c>
      <c r="F31" s="156" t="s">
        <v>122</v>
      </c>
      <c r="G31" s="118" t="s">
        <v>46</v>
      </c>
      <c r="H31" s="156" t="s">
        <v>123</v>
      </c>
      <c r="I31" s="156" t="s">
        <v>124</v>
      </c>
      <c r="J31" s="157">
        <v>25</v>
      </c>
      <c r="K31" s="120">
        <v>41851</v>
      </c>
      <c r="L31" s="120">
        <v>42216</v>
      </c>
      <c r="M31" s="121">
        <f t="shared" si="0"/>
        <v>52.142857142857146</v>
      </c>
      <c r="N31" s="122" t="s">
        <v>117</v>
      </c>
      <c r="O31" s="123">
        <v>0</v>
      </c>
      <c r="P31" s="124">
        <f t="shared" si="1"/>
        <v>0</v>
      </c>
      <c r="Q31" s="125">
        <f t="shared" si="2"/>
        <v>0</v>
      </c>
      <c r="R31" s="125">
        <f t="shared" si="3"/>
        <v>0</v>
      </c>
      <c r="S31" s="125">
        <f t="shared" si="4"/>
        <v>52.142857142857146</v>
      </c>
      <c r="T31" s="126"/>
      <c r="U31" s="126"/>
      <c r="V31" s="127"/>
      <c r="W31" s="128">
        <f t="shared" si="5"/>
        <v>0</v>
      </c>
      <c r="X31" s="128">
        <f t="shared" si="6"/>
        <v>1</v>
      </c>
      <c r="Y31" s="129" t="str">
        <f t="shared" si="7"/>
        <v>EN TERMINO</v>
      </c>
      <c r="AA31" s="52"/>
      <c r="AB31" s="1271"/>
      <c r="AE31" s="70"/>
    </row>
    <row r="32" spans="1:31" ht="79.5" thickBot="1" x14ac:dyDescent="0.25">
      <c r="A32" s="1371"/>
      <c r="B32" s="1372">
        <v>0</v>
      </c>
      <c r="C32" s="1200"/>
      <c r="D32" s="1200" t="s">
        <v>45</v>
      </c>
      <c r="E32" s="1200" t="s">
        <v>46</v>
      </c>
      <c r="F32" s="158" t="s">
        <v>125</v>
      </c>
      <c r="G32" s="159" t="s">
        <v>46</v>
      </c>
      <c r="H32" s="158" t="s">
        <v>126</v>
      </c>
      <c r="I32" s="158" t="s">
        <v>127</v>
      </c>
      <c r="J32" s="160">
        <v>5</v>
      </c>
      <c r="K32" s="60">
        <v>41820</v>
      </c>
      <c r="L32" s="60">
        <v>42185</v>
      </c>
      <c r="M32" s="161">
        <f t="shared" si="0"/>
        <v>52.142857142857146</v>
      </c>
      <c r="N32" s="162" t="s">
        <v>117</v>
      </c>
      <c r="O32" s="163">
        <v>0</v>
      </c>
      <c r="P32" s="164">
        <f t="shared" si="1"/>
        <v>0</v>
      </c>
      <c r="Q32" s="165">
        <f t="shared" si="2"/>
        <v>0</v>
      </c>
      <c r="R32" s="165">
        <f t="shared" si="3"/>
        <v>0</v>
      </c>
      <c r="S32" s="165">
        <f t="shared" si="4"/>
        <v>52.142857142857146</v>
      </c>
      <c r="T32" s="166"/>
      <c r="U32" s="166"/>
      <c r="V32" s="167"/>
      <c r="W32" s="168">
        <f t="shared" si="5"/>
        <v>0</v>
      </c>
      <c r="X32" s="168">
        <f t="shared" si="6"/>
        <v>1</v>
      </c>
      <c r="Y32" s="169" t="str">
        <f t="shared" si="7"/>
        <v>EN TERMINO</v>
      </c>
      <c r="AA32" s="52"/>
      <c r="AB32" s="1276"/>
      <c r="AE32" s="70"/>
    </row>
    <row r="33" spans="1:31" ht="78.75" x14ac:dyDescent="0.2">
      <c r="A33" s="1357">
        <v>13</v>
      </c>
      <c r="B33" s="1359">
        <v>0</v>
      </c>
      <c r="C33" s="1302" t="s">
        <v>128</v>
      </c>
      <c r="D33" s="1302" t="s">
        <v>45</v>
      </c>
      <c r="E33" s="1302" t="s">
        <v>46</v>
      </c>
      <c r="F33" s="154" t="s">
        <v>129</v>
      </c>
      <c r="G33" s="105" t="s">
        <v>46</v>
      </c>
      <c r="H33" s="154" t="s">
        <v>130</v>
      </c>
      <c r="I33" s="154" t="s">
        <v>131</v>
      </c>
      <c r="J33" s="155">
        <v>1</v>
      </c>
      <c r="K33" s="107">
        <v>41820</v>
      </c>
      <c r="L33" s="107">
        <v>42185</v>
      </c>
      <c r="M33" s="108">
        <f t="shared" si="0"/>
        <v>52.142857142857146</v>
      </c>
      <c r="N33" s="109" t="s">
        <v>117</v>
      </c>
      <c r="O33" s="110">
        <v>0</v>
      </c>
      <c r="P33" s="111">
        <f t="shared" si="1"/>
        <v>0</v>
      </c>
      <c r="Q33" s="112">
        <f t="shared" si="2"/>
        <v>0</v>
      </c>
      <c r="R33" s="112">
        <f t="shared" si="3"/>
        <v>0</v>
      </c>
      <c r="S33" s="112">
        <f t="shared" si="4"/>
        <v>52.142857142857146</v>
      </c>
      <c r="T33" s="113"/>
      <c r="U33" s="113"/>
      <c r="V33" s="114"/>
      <c r="W33" s="115">
        <f t="shared" si="5"/>
        <v>0</v>
      </c>
      <c r="X33" s="115">
        <f t="shared" si="6"/>
        <v>1</v>
      </c>
      <c r="Y33" s="116" t="str">
        <f t="shared" si="7"/>
        <v>EN TERMINO</v>
      </c>
      <c r="AA33" s="52"/>
      <c r="AB33" s="1233" t="str">
        <f>IF(Y33&amp;Y34&amp;Y35&amp;Y36="CUMPLIDA","CUMPLIDA",IF(OR(Y33="VENCIDA",Y34="VENCIDA",Y35="VENCIDA",Y36="VENCIDA"),"VENCIDA",IF(W33+W34+W35+W36=8,"CUMPLIDA","EN TERMINO")))</f>
        <v>EN TERMINO</v>
      </c>
      <c r="AE33" s="70"/>
    </row>
    <row r="34" spans="1:31" ht="67.5" x14ac:dyDescent="0.2">
      <c r="A34" s="1363"/>
      <c r="B34" s="1364"/>
      <c r="C34" s="1212"/>
      <c r="D34" s="1212" t="s">
        <v>45</v>
      </c>
      <c r="E34" s="1212" t="s">
        <v>46</v>
      </c>
      <c r="F34" s="156" t="s">
        <v>132</v>
      </c>
      <c r="G34" s="118" t="s">
        <v>46</v>
      </c>
      <c r="H34" s="156" t="s">
        <v>133</v>
      </c>
      <c r="I34" s="156" t="s">
        <v>134</v>
      </c>
      <c r="J34" s="157">
        <v>1</v>
      </c>
      <c r="K34" s="120">
        <v>41820</v>
      </c>
      <c r="L34" s="120">
        <v>42185</v>
      </c>
      <c r="M34" s="121">
        <f t="shared" si="0"/>
        <v>52.142857142857146</v>
      </c>
      <c r="N34" s="122" t="s">
        <v>117</v>
      </c>
      <c r="O34" s="123">
        <v>0</v>
      </c>
      <c r="P34" s="124">
        <f t="shared" si="1"/>
        <v>0</v>
      </c>
      <c r="Q34" s="125">
        <f t="shared" si="2"/>
        <v>0</v>
      </c>
      <c r="R34" s="125">
        <f t="shared" si="3"/>
        <v>0</v>
      </c>
      <c r="S34" s="125">
        <f t="shared" si="4"/>
        <v>52.142857142857146</v>
      </c>
      <c r="T34" s="126"/>
      <c r="U34" s="126"/>
      <c r="V34" s="127"/>
      <c r="W34" s="128">
        <f t="shared" si="5"/>
        <v>0</v>
      </c>
      <c r="X34" s="128">
        <f t="shared" si="6"/>
        <v>1</v>
      </c>
      <c r="Y34" s="129" t="str">
        <f t="shared" si="7"/>
        <v>EN TERMINO</v>
      </c>
      <c r="AA34" s="52"/>
      <c r="AB34" s="1271"/>
      <c r="AE34" s="70"/>
    </row>
    <row r="35" spans="1:31" ht="78.75" x14ac:dyDescent="0.2">
      <c r="A35" s="1363"/>
      <c r="B35" s="1364"/>
      <c r="C35" s="1212"/>
      <c r="D35" s="1212" t="s">
        <v>45</v>
      </c>
      <c r="E35" s="1212" t="s">
        <v>46</v>
      </c>
      <c r="F35" s="156" t="s">
        <v>132</v>
      </c>
      <c r="G35" s="118" t="s">
        <v>46</v>
      </c>
      <c r="H35" s="156" t="s">
        <v>135</v>
      </c>
      <c r="I35" s="156" t="s">
        <v>136</v>
      </c>
      <c r="J35" s="157">
        <v>4</v>
      </c>
      <c r="K35" s="120">
        <v>41820</v>
      </c>
      <c r="L35" s="120">
        <v>42185</v>
      </c>
      <c r="M35" s="121">
        <f t="shared" si="0"/>
        <v>52.142857142857146</v>
      </c>
      <c r="N35" s="122" t="s">
        <v>117</v>
      </c>
      <c r="O35" s="123">
        <v>0</v>
      </c>
      <c r="P35" s="124">
        <f t="shared" si="1"/>
        <v>0</v>
      </c>
      <c r="Q35" s="125">
        <f t="shared" si="2"/>
        <v>0</v>
      </c>
      <c r="R35" s="125">
        <f t="shared" si="3"/>
        <v>0</v>
      </c>
      <c r="S35" s="125">
        <f t="shared" si="4"/>
        <v>52.142857142857146</v>
      </c>
      <c r="T35" s="126"/>
      <c r="U35" s="126"/>
      <c r="V35" s="127"/>
      <c r="W35" s="128">
        <f t="shared" si="5"/>
        <v>0</v>
      </c>
      <c r="X35" s="128">
        <f t="shared" si="6"/>
        <v>1</v>
      </c>
      <c r="Y35" s="129" t="str">
        <f t="shared" si="7"/>
        <v>EN TERMINO</v>
      </c>
      <c r="AA35" s="52"/>
      <c r="AB35" s="1271"/>
      <c r="AE35" s="70"/>
    </row>
    <row r="36" spans="1:31" ht="90.75" thickBot="1" x14ac:dyDescent="0.25">
      <c r="A36" s="1358"/>
      <c r="B36" s="1360"/>
      <c r="C36" s="1213"/>
      <c r="D36" s="1213" t="s">
        <v>45</v>
      </c>
      <c r="E36" s="1213" t="s">
        <v>46</v>
      </c>
      <c r="F36" s="170" t="s">
        <v>132</v>
      </c>
      <c r="G36" s="131" t="s">
        <v>46</v>
      </c>
      <c r="H36" s="170" t="s">
        <v>137</v>
      </c>
      <c r="I36" s="170" t="s">
        <v>138</v>
      </c>
      <c r="J36" s="171">
        <v>1</v>
      </c>
      <c r="K36" s="133">
        <v>41820</v>
      </c>
      <c r="L36" s="133">
        <v>42185</v>
      </c>
      <c r="M36" s="134">
        <f t="shared" si="0"/>
        <v>52.142857142857146</v>
      </c>
      <c r="N36" s="135" t="s">
        <v>117</v>
      </c>
      <c r="O36" s="136">
        <v>0</v>
      </c>
      <c r="P36" s="137">
        <f t="shared" si="1"/>
        <v>0</v>
      </c>
      <c r="Q36" s="138">
        <f t="shared" si="2"/>
        <v>0</v>
      </c>
      <c r="R36" s="138">
        <f t="shared" si="3"/>
        <v>0</v>
      </c>
      <c r="S36" s="138">
        <f t="shared" si="4"/>
        <v>52.142857142857146</v>
      </c>
      <c r="T36" s="139"/>
      <c r="U36" s="139"/>
      <c r="V36" s="140"/>
      <c r="W36" s="141">
        <f t="shared" si="5"/>
        <v>0</v>
      </c>
      <c r="X36" s="141">
        <f t="shared" si="6"/>
        <v>1</v>
      </c>
      <c r="Y36" s="142" t="str">
        <f t="shared" si="7"/>
        <v>EN TERMINO</v>
      </c>
      <c r="AA36" s="52"/>
      <c r="AB36" s="1235"/>
      <c r="AE36" s="70"/>
    </row>
    <row r="37" spans="1:31" ht="240.75" customHeight="1" thickBot="1" x14ac:dyDescent="0.25">
      <c r="A37" s="88">
        <v>14</v>
      </c>
      <c r="B37" s="89">
        <v>0</v>
      </c>
      <c r="C37" s="90" t="s">
        <v>139</v>
      </c>
      <c r="D37" s="90" t="s">
        <v>45</v>
      </c>
      <c r="E37" s="90" t="s">
        <v>46</v>
      </c>
      <c r="F37" s="91" t="s">
        <v>140</v>
      </c>
      <c r="G37" s="92" t="s">
        <v>46</v>
      </c>
      <c r="H37" s="91" t="s">
        <v>141</v>
      </c>
      <c r="I37" s="91" t="s">
        <v>142</v>
      </c>
      <c r="J37" s="172">
        <v>1</v>
      </c>
      <c r="K37" s="94">
        <v>41852</v>
      </c>
      <c r="L37" s="94">
        <v>41942</v>
      </c>
      <c r="M37" s="95">
        <f t="shared" si="0"/>
        <v>12.857142857142858</v>
      </c>
      <c r="N37" s="103" t="s">
        <v>143</v>
      </c>
      <c r="O37" s="96">
        <v>0</v>
      </c>
      <c r="P37" s="97">
        <f t="shared" si="1"/>
        <v>0</v>
      </c>
      <c r="Q37" s="98">
        <f t="shared" si="2"/>
        <v>0</v>
      </c>
      <c r="R37" s="98">
        <f t="shared" si="3"/>
        <v>0</v>
      </c>
      <c r="S37" s="98">
        <f t="shared" si="4"/>
        <v>12.857142857142858</v>
      </c>
      <c r="T37" s="99"/>
      <c r="U37" s="99"/>
      <c r="V37" s="100"/>
      <c r="W37" s="101">
        <f t="shared" si="5"/>
        <v>0</v>
      </c>
      <c r="X37" s="101">
        <f t="shared" si="6"/>
        <v>1</v>
      </c>
      <c r="Y37" s="102" t="str">
        <f t="shared" si="7"/>
        <v>EN TERMINO</v>
      </c>
      <c r="AA37" s="52"/>
      <c r="AB37" s="53" t="str">
        <f>IF(Y37="CUMPLIDA","CUMPLIDA",IF(Y37="EN TERMINO","EN TERMINO","VENCIDA"))</f>
        <v>EN TERMINO</v>
      </c>
      <c r="AE37" s="70"/>
    </row>
    <row r="38" spans="1:31" ht="409.6" thickBot="1" x14ac:dyDescent="0.25">
      <c r="A38" s="71">
        <v>15</v>
      </c>
      <c r="B38" s="72">
        <v>0</v>
      </c>
      <c r="C38" s="73" t="s">
        <v>144</v>
      </c>
      <c r="D38" s="73" t="s">
        <v>45</v>
      </c>
      <c r="E38" s="73" t="s">
        <v>46</v>
      </c>
      <c r="F38" s="173" t="s">
        <v>145</v>
      </c>
      <c r="G38" s="75" t="s">
        <v>46</v>
      </c>
      <c r="H38" s="174" t="s">
        <v>146</v>
      </c>
      <c r="I38" s="173" t="s">
        <v>147</v>
      </c>
      <c r="J38" s="175">
        <v>19</v>
      </c>
      <c r="K38" s="78">
        <v>41821</v>
      </c>
      <c r="L38" s="78">
        <v>42185</v>
      </c>
      <c r="M38" s="79">
        <f t="shared" si="0"/>
        <v>52</v>
      </c>
      <c r="N38" s="80" t="s">
        <v>143</v>
      </c>
      <c r="O38" s="81">
        <v>0</v>
      </c>
      <c r="P38" s="82">
        <f t="shared" si="1"/>
        <v>0</v>
      </c>
      <c r="Q38" s="83">
        <f t="shared" si="2"/>
        <v>0</v>
      </c>
      <c r="R38" s="83">
        <f t="shared" si="3"/>
        <v>0</v>
      </c>
      <c r="S38" s="83">
        <f t="shared" si="4"/>
        <v>52</v>
      </c>
      <c r="T38" s="84"/>
      <c r="U38" s="84"/>
      <c r="V38" s="85"/>
      <c r="W38" s="86">
        <f t="shared" si="5"/>
        <v>0</v>
      </c>
      <c r="X38" s="86">
        <f t="shared" si="6"/>
        <v>1</v>
      </c>
      <c r="Y38" s="87" t="str">
        <f t="shared" si="7"/>
        <v>EN TERMINO</v>
      </c>
      <c r="AA38" s="52"/>
      <c r="AB38" s="53" t="str">
        <f>IF(Y38="CUMPLIDA","CUMPLIDA",IF(Y38="EN TERMINO","EN TERMINO","VENCIDA"))</f>
        <v>EN TERMINO</v>
      </c>
      <c r="AE38" s="70"/>
    </row>
    <row r="39" spans="1:31" ht="270.75" thickBot="1" x14ac:dyDescent="0.25">
      <c r="A39" s="176">
        <v>16</v>
      </c>
      <c r="B39" s="177">
        <v>0</v>
      </c>
      <c r="C39" s="178" t="s">
        <v>148</v>
      </c>
      <c r="D39" s="178" t="s">
        <v>45</v>
      </c>
      <c r="E39" s="178" t="s">
        <v>46</v>
      </c>
      <c r="F39" s="179" t="s">
        <v>149</v>
      </c>
      <c r="G39" s="180" t="s">
        <v>46</v>
      </c>
      <c r="H39" s="179" t="s">
        <v>150</v>
      </c>
      <c r="I39" s="179" t="s">
        <v>142</v>
      </c>
      <c r="J39" s="181">
        <v>1</v>
      </c>
      <c r="K39" s="182">
        <v>41852</v>
      </c>
      <c r="L39" s="182">
        <v>41942</v>
      </c>
      <c r="M39" s="183">
        <f t="shared" si="0"/>
        <v>12.857142857142858</v>
      </c>
      <c r="N39" s="184" t="s">
        <v>143</v>
      </c>
      <c r="O39" s="185">
        <v>0</v>
      </c>
      <c r="P39" s="186">
        <f t="shared" si="1"/>
        <v>0</v>
      </c>
      <c r="Q39" s="187">
        <f t="shared" si="2"/>
        <v>0</v>
      </c>
      <c r="R39" s="187">
        <f t="shared" si="3"/>
        <v>0</v>
      </c>
      <c r="S39" s="187">
        <f t="shared" si="4"/>
        <v>12.857142857142858</v>
      </c>
      <c r="T39" s="188"/>
      <c r="U39" s="188"/>
      <c r="V39" s="189"/>
      <c r="W39" s="190">
        <f t="shared" si="5"/>
        <v>0</v>
      </c>
      <c r="X39" s="190">
        <f t="shared" si="6"/>
        <v>1</v>
      </c>
      <c r="Y39" s="191" t="str">
        <f t="shared" si="7"/>
        <v>EN TERMINO</v>
      </c>
      <c r="AA39" s="52"/>
      <c r="AB39" s="53" t="str">
        <f>IF(Y39="CUMPLIDA","CUMPLIDA",IF(Y39="EN TERMINO","EN TERMINO","VENCIDA"))</f>
        <v>EN TERMINO</v>
      </c>
      <c r="AE39" s="70"/>
    </row>
    <row r="40" spans="1:31" ht="315.75" thickBot="1" x14ac:dyDescent="0.25">
      <c r="A40" s="54">
        <v>17</v>
      </c>
      <c r="B40" s="55">
        <v>0</v>
      </c>
      <c r="C40" s="56" t="s">
        <v>151</v>
      </c>
      <c r="D40" s="56" t="s">
        <v>45</v>
      </c>
      <c r="E40" s="56" t="s">
        <v>46</v>
      </c>
      <c r="F40" s="192" t="s">
        <v>152</v>
      </c>
      <c r="G40" s="58" t="s">
        <v>46</v>
      </c>
      <c r="H40" s="192" t="s">
        <v>150</v>
      </c>
      <c r="I40" s="192" t="s">
        <v>142</v>
      </c>
      <c r="J40" s="193">
        <v>1</v>
      </c>
      <c r="K40" s="60">
        <v>41852</v>
      </c>
      <c r="L40" s="60">
        <v>41942</v>
      </c>
      <c r="M40" s="61">
        <f t="shared" si="0"/>
        <v>12.857142857142858</v>
      </c>
      <c r="N40" s="62" t="s">
        <v>143</v>
      </c>
      <c r="O40" s="63">
        <v>0</v>
      </c>
      <c r="P40" s="64">
        <f t="shared" si="1"/>
        <v>0</v>
      </c>
      <c r="Q40" s="65">
        <f t="shared" si="2"/>
        <v>0</v>
      </c>
      <c r="R40" s="65">
        <f t="shared" si="3"/>
        <v>0</v>
      </c>
      <c r="S40" s="65">
        <f t="shared" si="4"/>
        <v>12.857142857142858</v>
      </c>
      <c r="T40" s="66"/>
      <c r="U40" s="66"/>
      <c r="V40" s="67"/>
      <c r="W40" s="68">
        <f t="shared" si="5"/>
        <v>0</v>
      </c>
      <c r="X40" s="68">
        <f t="shared" si="6"/>
        <v>1</v>
      </c>
      <c r="Y40" s="69" t="str">
        <f t="shared" si="7"/>
        <v>EN TERMINO</v>
      </c>
      <c r="AA40" s="52"/>
      <c r="AB40" s="53" t="str">
        <f>IF(Y40="CUMPLIDA","CUMPLIDA",IF(Y40="EN TERMINO","EN TERMINO","VENCIDA"))</f>
        <v>EN TERMINO</v>
      </c>
      <c r="AE40" s="70"/>
    </row>
    <row r="41" spans="1:31" ht="38.25" x14ac:dyDescent="0.2">
      <c r="A41" s="1357">
        <v>18</v>
      </c>
      <c r="B41" s="1359">
        <v>0</v>
      </c>
      <c r="C41" s="1302" t="s">
        <v>153</v>
      </c>
      <c r="D41" s="1302" t="s">
        <v>45</v>
      </c>
      <c r="E41" s="1302" t="s">
        <v>46</v>
      </c>
      <c r="F41" s="194" t="s">
        <v>154</v>
      </c>
      <c r="G41" s="105" t="s">
        <v>46</v>
      </c>
      <c r="H41" s="194" t="s">
        <v>155</v>
      </c>
      <c r="I41" s="194" t="s">
        <v>156</v>
      </c>
      <c r="J41" s="195">
        <v>1</v>
      </c>
      <c r="K41" s="107">
        <v>41841</v>
      </c>
      <c r="L41" s="107">
        <v>41942</v>
      </c>
      <c r="M41" s="108">
        <f t="shared" si="0"/>
        <v>14.428571428571429</v>
      </c>
      <c r="N41" s="109" t="s">
        <v>143</v>
      </c>
      <c r="O41" s="110">
        <v>0</v>
      </c>
      <c r="P41" s="111">
        <f t="shared" si="1"/>
        <v>0</v>
      </c>
      <c r="Q41" s="112">
        <f t="shared" si="2"/>
        <v>0</v>
      </c>
      <c r="R41" s="112">
        <f t="shared" si="3"/>
        <v>0</v>
      </c>
      <c r="S41" s="112">
        <f t="shared" si="4"/>
        <v>14.428571428571429</v>
      </c>
      <c r="T41" s="113"/>
      <c r="U41" s="113"/>
      <c r="V41" s="114"/>
      <c r="W41" s="115">
        <f t="shared" si="5"/>
        <v>0</v>
      </c>
      <c r="X41" s="115">
        <f t="shared" si="6"/>
        <v>1</v>
      </c>
      <c r="Y41" s="116" t="str">
        <f t="shared" si="7"/>
        <v>EN TERMINO</v>
      </c>
      <c r="AA41" s="52"/>
      <c r="AB41" s="1233" t="str">
        <f>IF(Y41&amp;Y42&amp;Y43="CUMPLIDA","CUMPLIDA",IF(OR(Y41="VENCIDA",Y42="VENCIDA",Y43="VENCIDA"),"VENCIDA",IF(W41+W42+W43=6,"CUMPLIDA","EN TERMINO")))</f>
        <v>EN TERMINO</v>
      </c>
      <c r="AE41" s="70"/>
    </row>
    <row r="42" spans="1:31" ht="38.25" x14ac:dyDescent="0.2">
      <c r="A42" s="1363"/>
      <c r="B42" s="1364"/>
      <c r="C42" s="1212"/>
      <c r="D42" s="1212" t="s">
        <v>45</v>
      </c>
      <c r="E42" s="1212" t="s">
        <v>46</v>
      </c>
      <c r="F42" s="196" t="s">
        <v>157</v>
      </c>
      <c r="G42" s="118" t="s">
        <v>46</v>
      </c>
      <c r="H42" s="117" t="s">
        <v>158</v>
      </c>
      <c r="I42" s="117" t="s">
        <v>159</v>
      </c>
      <c r="J42" s="197">
        <v>1</v>
      </c>
      <c r="K42" s="120">
        <v>41852</v>
      </c>
      <c r="L42" s="120">
        <v>41942</v>
      </c>
      <c r="M42" s="121">
        <f t="shared" si="0"/>
        <v>12.857142857142858</v>
      </c>
      <c r="N42" s="122" t="s">
        <v>143</v>
      </c>
      <c r="O42" s="123">
        <v>0</v>
      </c>
      <c r="P42" s="124">
        <f t="shared" si="1"/>
        <v>0</v>
      </c>
      <c r="Q42" s="125">
        <f t="shared" si="2"/>
        <v>0</v>
      </c>
      <c r="R42" s="125">
        <f t="shared" si="3"/>
        <v>0</v>
      </c>
      <c r="S42" s="125">
        <f t="shared" si="4"/>
        <v>12.857142857142858</v>
      </c>
      <c r="T42" s="126"/>
      <c r="U42" s="126"/>
      <c r="V42" s="127"/>
      <c r="W42" s="128">
        <f t="shared" si="5"/>
        <v>0</v>
      </c>
      <c r="X42" s="128">
        <f t="shared" si="6"/>
        <v>1</v>
      </c>
      <c r="Y42" s="129" t="str">
        <f t="shared" si="7"/>
        <v>EN TERMINO</v>
      </c>
      <c r="AA42" s="52"/>
      <c r="AB42" s="1271"/>
      <c r="AE42" s="70"/>
    </row>
    <row r="43" spans="1:31" ht="39" thickBot="1" x14ac:dyDescent="0.25">
      <c r="A43" s="1358"/>
      <c r="B43" s="1360"/>
      <c r="C43" s="1213"/>
      <c r="D43" s="1213" t="s">
        <v>45</v>
      </c>
      <c r="E43" s="1213" t="s">
        <v>46</v>
      </c>
      <c r="F43" s="198" t="s">
        <v>160</v>
      </c>
      <c r="G43" s="131" t="s">
        <v>46</v>
      </c>
      <c r="H43" s="198" t="s">
        <v>161</v>
      </c>
      <c r="I43" s="198" t="s">
        <v>162</v>
      </c>
      <c r="J43" s="199">
        <v>24</v>
      </c>
      <c r="K43" s="133">
        <v>41821</v>
      </c>
      <c r="L43" s="133">
        <v>42185</v>
      </c>
      <c r="M43" s="134">
        <f t="shared" si="0"/>
        <v>52</v>
      </c>
      <c r="N43" s="135" t="s">
        <v>143</v>
      </c>
      <c r="O43" s="136">
        <v>0</v>
      </c>
      <c r="P43" s="137">
        <f t="shared" si="1"/>
        <v>0</v>
      </c>
      <c r="Q43" s="138">
        <f t="shared" si="2"/>
        <v>0</v>
      </c>
      <c r="R43" s="138">
        <f t="shared" si="3"/>
        <v>0</v>
      </c>
      <c r="S43" s="138">
        <f t="shared" si="4"/>
        <v>52</v>
      </c>
      <c r="T43" s="139"/>
      <c r="U43" s="139"/>
      <c r="V43" s="140"/>
      <c r="W43" s="141">
        <f t="shared" si="5"/>
        <v>0</v>
      </c>
      <c r="X43" s="141">
        <f t="shared" si="6"/>
        <v>1</v>
      </c>
      <c r="Y43" s="142" t="str">
        <f t="shared" si="7"/>
        <v>EN TERMINO</v>
      </c>
      <c r="AA43" s="52"/>
      <c r="AB43" s="1276"/>
      <c r="AE43" s="70"/>
    </row>
    <row r="44" spans="1:31" ht="79.5" thickBot="1" x14ac:dyDescent="0.25">
      <c r="A44" s="88">
        <v>19</v>
      </c>
      <c r="B44" s="89">
        <v>0</v>
      </c>
      <c r="C44" s="90" t="s">
        <v>163</v>
      </c>
      <c r="D44" s="90" t="s">
        <v>45</v>
      </c>
      <c r="E44" s="90" t="s">
        <v>46</v>
      </c>
      <c r="F44" s="152" t="s">
        <v>164</v>
      </c>
      <c r="G44" s="92" t="s">
        <v>46</v>
      </c>
      <c r="H44" s="152" t="s">
        <v>165</v>
      </c>
      <c r="I44" s="152" t="s">
        <v>166</v>
      </c>
      <c r="J44" s="172">
        <v>7</v>
      </c>
      <c r="K44" s="94">
        <v>41852</v>
      </c>
      <c r="L44" s="94">
        <v>42216</v>
      </c>
      <c r="M44" s="95">
        <f t="shared" si="0"/>
        <v>52</v>
      </c>
      <c r="N44" s="103" t="s">
        <v>117</v>
      </c>
      <c r="O44" s="96">
        <v>0</v>
      </c>
      <c r="P44" s="97">
        <f t="shared" si="1"/>
        <v>0</v>
      </c>
      <c r="Q44" s="98">
        <f t="shared" si="2"/>
        <v>0</v>
      </c>
      <c r="R44" s="98">
        <f t="shared" si="3"/>
        <v>0</v>
      </c>
      <c r="S44" s="98">
        <f t="shared" si="4"/>
        <v>52</v>
      </c>
      <c r="T44" s="99"/>
      <c r="U44" s="99"/>
      <c r="V44" s="100"/>
      <c r="W44" s="101">
        <f t="shared" si="5"/>
        <v>0</v>
      </c>
      <c r="X44" s="101">
        <f t="shared" si="6"/>
        <v>1</v>
      </c>
      <c r="Y44" s="102" t="str">
        <f t="shared" si="7"/>
        <v>EN TERMINO</v>
      </c>
      <c r="AA44" s="52"/>
      <c r="AB44" s="53" t="str">
        <f>IF(Y44="CUMPLIDA","CUMPLIDA",IF(Y44="EN TERMINO","EN TERMINO","VENCIDA"))</f>
        <v>EN TERMINO</v>
      </c>
      <c r="AE44" s="70"/>
    </row>
    <row r="45" spans="1:31" ht="123.75" x14ac:dyDescent="0.2">
      <c r="A45" s="1357">
        <v>20</v>
      </c>
      <c r="B45" s="1359">
        <v>0</v>
      </c>
      <c r="C45" s="1302" t="s">
        <v>167</v>
      </c>
      <c r="D45" s="1302" t="s">
        <v>45</v>
      </c>
      <c r="E45" s="1302" t="s">
        <v>46</v>
      </c>
      <c r="F45" s="200" t="s">
        <v>168</v>
      </c>
      <c r="G45" s="105" t="s">
        <v>46</v>
      </c>
      <c r="H45" s="200" t="s">
        <v>169</v>
      </c>
      <c r="I45" s="145" t="s">
        <v>170</v>
      </c>
      <c r="J45" s="146">
        <v>1</v>
      </c>
      <c r="K45" s="201">
        <v>41845</v>
      </c>
      <c r="L45" s="201">
        <v>42004</v>
      </c>
      <c r="M45" s="108">
        <f t="shared" si="0"/>
        <v>22.714285714285715</v>
      </c>
      <c r="N45" s="109" t="s">
        <v>117</v>
      </c>
      <c r="O45" s="110">
        <v>0</v>
      </c>
      <c r="P45" s="111">
        <f t="shared" si="1"/>
        <v>0</v>
      </c>
      <c r="Q45" s="112">
        <f t="shared" si="2"/>
        <v>0</v>
      </c>
      <c r="R45" s="112">
        <f t="shared" si="3"/>
        <v>0</v>
      </c>
      <c r="S45" s="112">
        <f t="shared" si="4"/>
        <v>22.714285714285715</v>
      </c>
      <c r="T45" s="113"/>
      <c r="U45" s="113"/>
      <c r="V45" s="114" t="s">
        <v>171</v>
      </c>
      <c r="W45" s="115">
        <f t="shared" si="5"/>
        <v>0</v>
      </c>
      <c r="X45" s="115">
        <f t="shared" si="6"/>
        <v>1</v>
      </c>
      <c r="Y45" s="116" t="str">
        <f t="shared" si="7"/>
        <v>EN TERMINO</v>
      </c>
      <c r="AA45" s="52"/>
      <c r="AB45" s="1233" t="str">
        <f>IF(Y45&amp;Y46="CUMPLIDA","CUMPLIDA",IF(OR(Y45="VENCIDA",Y46="VENCIDA"),"VENCIDA",IF(W45+W46=4,"CUMPLIDA","EN TERMINO")))</f>
        <v>EN TERMINO</v>
      </c>
      <c r="AE45" s="70"/>
    </row>
    <row r="46" spans="1:31" ht="45.75" thickBot="1" x14ac:dyDescent="0.25">
      <c r="A46" s="1371"/>
      <c r="B46" s="1372"/>
      <c r="C46" s="1200"/>
      <c r="D46" s="1200" t="s">
        <v>45</v>
      </c>
      <c r="E46" s="1200" t="s">
        <v>46</v>
      </c>
      <c r="F46" s="202" t="s">
        <v>172</v>
      </c>
      <c r="G46" s="159" t="s">
        <v>46</v>
      </c>
      <c r="H46" s="202" t="s">
        <v>173</v>
      </c>
      <c r="I46" s="203" t="s">
        <v>174</v>
      </c>
      <c r="J46" s="204">
        <v>4</v>
      </c>
      <c r="K46" s="205">
        <v>41845</v>
      </c>
      <c r="L46" s="205">
        <v>42209</v>
      </c>
      <c r="M46" s="161">
        <f t="shared" si="0"/>
        <v>52</v>
      </c>
      <c r="N46" s="162" t="s">
        <v>117</v>
      </c>
      <c r="O46" s="163">
        <v>0</v>
      </c>
      <c r="P46" s="164">
        <f t="shared" si="1"/>
        <v>0</v>
      </c>
      <c r="Q46" s="165">
        <f t="shared" si="2"/>
        <v>0</v>
      </c>
      <c r="R46" s="165">
        <f t="shared" si="3"/>
        <v>0</v>
      </c>
      <c r="S46" s="165">
        <f t="shared" si="4"/>
        <v>52</v>
      </c>
      <c r="T46" s="166"/>
      <c r="U46" s="166"/>
      <c r="V46" s="167"/>
      <c r="W46" s="168">
        <f t="shared" si="5"/>
        <v>0</v>
      </c>
      <c r="X46" s="168">
        <f t="shared" si="6"/>
        <v>1</v>
      </c>
      <c r="Y46" s="169" t="str">
        <f t="shared" si="7"/>
        <v>EN TERMINO</v>
      </c>
      <c r="AA46" s="52"/>
      <c r="AB46" s="1276"/>
      <c r="AE46" s="70"/>
    </row>
    <row r="47" spans="1:31" ht="56.25" x14ac:dyDescent="0.2">
      <c r="A47" s="1357">
        <v>21</v>
      </c>
      <c r="B47" s="1359">
        <v>0</v>
      </c>
      <c r="C47" s="1302" t="s">
        <v>175</v>
      </c>
      <c r="D47" s="1302" t="s">
        <v>45</v>
      </c>
      <c r="E47" s="1302" t="s">
        <v>46</v>
      </c>
      <c r="F47" s="200" t="s">
        <v>176</v>
      </c>
      <c r="G47" s="105" t="s">
        <v>46</v>
      </c>
      <c r="H47" s="200" t="s">
        <v>177</v>
      </c>
      <c r="I47" s="145" t="s">
        <v>178</v>
      </c>
      <c r="J47" s="146">
        <v>1</v>
      </c>
      <c r="K47" s="201">
        <v>41852</v>
      </c>
      <c r="L47" s="201">
        <v>42215</v>
      </c>
      <c r="M47" s="108">
        <f t="shared" si="0"/>
        <v>51.857142857142854</v>
      </c>
      <c r="N47" s="109" t="s">
        <v>117</v>
      </c>
      <c r="O47" s="110">
        <v>0</v>
      </c>
      <c r="P47" s="111">
        <f t="shared" si="1"/>
        <v>0</v>
      </c>
      <c r="Q47" s="112">
        <f t="shared" si="2"/>
        <v>0</v>
      </c>
      <c r="R47" s="112">
        <f t="shared" si="3"/>
        <v>0</v>
      </c>
      <c r="S47" s="112">
        <f t="shared" si="4"/>
        <v>51.857142857142854</v>
      </c>
      <c r="T47" s="113"/>
      <c r="U47" s="113"/>
      <c r="V47" s="114"/>
      <c r="W47" s="115">
        <f t="shared" si="5"/>
        <v>0</v>
      </c>
      <c r="X47" s="115">
        <f t="shared" si="6"/>
        <v>1</v>
      </c>
      <c r="Y47" s="116" t="str">
        <f t="shared" si="7"/>
        <v>EN TERMINO</v>
      </c>
      <c r="AA47" s="52"/>
      <c r="AB47" s="1233" t="str">
        <f>IF(Y47&amp;Y48="CUMPLIDA","CUMPLIDA",IF(OR(Y47="VENCIDA",Y48="VENCIDA"),"VENCIDA",IF(W47+W48=4,"CUMPLIDA","EN TERMINO")))</f>
        <v>EN TERMINO</v>
      </c>
      <c r="AE47" s="70"/>
    </row>
    <row r="48" spans="1:31" ht="102" thickBot="1" x14ac:dyDescent="0.25">
      <c r="A48" s="1371"/>
      <c r="B48" s="1372">
        <v>0</v>
      </c>
      <c r="C48" s="1200" t="s">
        <v>175</v>
      </c>
      <c r="D48" s="1200" t="s">
        <v>45</v>
      </c>
      <c r="E48" s="1200" t="s">
        <v>46</v>
      </c>
      <c r="F48" s="202" t="s">
        <v>179</v>
      </c>
      <c r="G48" s="159" t="s">
        <v>46</v>
      </c>
      <c r="H48" s="202" t="s">
        <v>180</v>
      </c>
      <c r="I48" s="203" t="s">
        <v>181</v>
      </c>
      <c r="J48" s="204">
        <v>6</v>
      </c>
      <c r="K48" s="205">
        <v>41852</v>
      </c>
      <c r="L48" s="205">
        <v>42215</v>
      </c>
      <c r="M48" s="161">
        <f t="shared" si="0"/>
        <v>51.857142857142854</v>
      </c>
      <c r="N48" s="162" t="s">
        <v>117</v>
      </c>
      <c r="O48" s="163">
        <v>0</v>
      </c>
      <c r="P48" s="164">
        <f t="shared" si="1"/>
        <v>0</v>
      </c>
      <c r="Q48" s="165">
        <f t="shared" si="2"/>
        <v>0</v>
      </c>
      <c r="R48" s="165">
        <f t="shared" si="3"/>
        <v>0</v>
      </c>
      <c r="S48" s="165">
        <f t="shared" si="4"/>
        <v>51.857142857142854</v>
      </c>
      <c r="T48" s="166"/>
      <c r="U48" s="166"/>
      <c r="V48" s="167"/>
      <c r="W48" s="168">
        <f t="shared" si="5"/>
        <v>0</v>
      </c>
      <c r="X48" s="168">
        <f t="shared" si="6"/>
        <v>1</v>
      </c>
      <c r="Y48" s="169" t="str">
        <f t="shared" si="7"/>
        <v>EN TERMINO</v>
      </c>
      <c r="AA48" s="52"/>
      <c r="AB48" s="1276"/>
      <c r="AE48" s="70"/>
    </row>
    <row r="49" spans="1:31" ht="56.25" x14ac:dyDescent="0.2">
      <c r="A49" s="1357">
        <v>22</v>
      </c>
      <c r="B49" s="1359">
        <v>0</v>
      </c>
      <c r="C49" s="1302" t="s">
        <v>182</v>
      </c>
      <c r="D49" s="1302" t="s">
        <v>45</v>
      </c>
      <c r="E49" s="1302" t="s">
        <v>46</v>
      </c>
      <c r="F49" s="200" t="s">
        <v>183</v>
      </c>
      <c r="G49" s="105" t="s">
        <v>46</v>
      </c>
      <c r="H49" s="200" t="s">
        <v>184</v>
      </c>
      <c r="I49" s="145" t="s">
        <v>178</v>
      </c>
      <c r="J49" s="146">
        <v>1</v>
      </c>
      <c r="K49" s="201">
        <v>41852</v>
      </c>
      <c r="L49" s="201">
        <v>42215</v>
      </c>
      <c r="M49" s="108">
        <f t="shared" si="0"/>
        <v>51.857142857142854</v>
      </c>
      <c r="N49" s="109" t="s">
        <v>117</v>
      </c>
      <c r="O49" s="110">
        <v>0</v>
      </c>
      <c r="P49" s="111">
        <f t="shared" si="1"/>
        <v>0</v>
      </c>
      <c r="Q49" s="112">
        <f t="shared" si="2"/>
        <v>0</v>
      </c>
      <c r="R49" s="112">
        <f t="shared" si="3"/>
        <v>0</v>
      </c>
      <c r="S49" s="112">
        <f t="shared" si="4"/>
        <v>51.857142857142854</v>
      </c>
      <c r="T49" s="113"/>
      <c r="U49" s="113"/>
      <c r="V49" s="114"/>
      <c r="W49" s="115">
        <f t="shared" si="5"/>
        <v>0</v>
      </c>
      <c r="X49" s="115">
        <f t="shared" si="6"/>
        <v>1</v>
      </c>
      <c r="Y49" s="116" t="str">
        <f t="shared" si="7"/>
        <v>EN TERMINO</v>
      </c>
      <c r="AA49" s="52"/>
      <c r="AB49" s="1233" t="str">
        <f>IF(Y49&amp;Y50="CUMPLIDA","CUMPLIDA",IF(OR(Y49="VENCIDA",Y50="VENCIDA"),"VENCIDA",IF(W49+W50=4,"CUMPLIDA","EN TERMINO")))</f>
        <v>EN TERMINO</v>
      </c>
      <c r="AE49" s="70"/>
    </row>
    <row r="50" spans="1:31" ht="113.25" thickBot="1" x14ac:dyDescent="0.25">
      <c r="A50" s="1371"/>
      <c r="B50" s="1372">
        <v>0</v>
      </c>
      <c r="C50" s="1200" t="s">
        <v>182</v>
      </c>
      <c r="D50" s="1200" t="s">
        <v>45</v>
      </c>
      <c r="E50" s="1200" t="s">
        <v>46</v>
      </c>
      <c r="F50" s="202" t="s">
        <v>185</v>
      </c>
      <c r="G50" s="159" t="s">
        <v>46</v>
      </c>
      <c r="H50" s="202" t="s">
        <v>180</v>
      </c>
      <c r="I50" s="203" t="s">
        <v>181</v>
      </c>
      <c r="J50" s="204">
        <v>6</v>
      </c>
      <c r="K50" s="205">
        <v>41852</v>
      </c>
      <c r="L50" s="205">
        <v>42215</v>
      </c>
      <c r="M50" s="161">
        <f t="shared" si="0"/>
        <v>51.857142857142854</v>
      </c>
      <c r="N50" s="162" t="s">
        <v>117</v>
      </c>
      <c r="O50" s="163">
        <v>0</v>
      </c>
      <c r="P50" s="164">
        <f t="shared" si="1"/>
        <v>0</v>
      </c>
      <c r="Q50" s="165">
        <f t="shared" si="2"/>
        <v>0</v>
      </c>
      <c r="R50" s="165">
        <f t="shared" si="3"/>
        <v>0</v>
      </c>
      <c r="S50" s="165">
        <f t="shared" si="4"/>
        <v>51.857142857142854</v>
      </c>
      <c r="T50" s="166"/>
      <c r="U50" s="166"/>
      <c r="V50" s="167"/>
      <c r="W50" s="168">
        <f t="shared" si="5"/>
        <v>0</v>
      </c>
      <c r="X50" s="168">
        <f t="shared" si="6"/>
        <v>1</v>
      </c>
      <c r="Y50" s="169" t="str">
        <f t="shared" si="7"/>
        <v>EN TERMINO</v>
      </c>
      <c r="AA50" s="52"/>
      <c r="AB50" s="1276"/>
      <c r="AE50" s="70"/>
    </row>
    <row r="51" spans="1:31" ht="123.75" x14ac:dyDescent="0.2">
      <c r="A51" s="1357">
        <v>23</v>
      </c>
      <c r="B51" s="1359">
        <v>0</v>
      </c>
      <c r="C51" s="1302" t="s">
        <v>186</v>
      </c>
      <c r="D51" s="1302" t="s">
        <v>45</v>
      </c>
      <c r="E51" s="1302" t="s">
        <v>46</v>
      </c>
      <c r="F51" s="200" t="s">
        <v>187</v>
      </c>
      <c r="G51" s="105" t="s">
        <v>46</v>
      </c>
      <c r="H51" s="200" t="s">
        <v>184</v>
      </c>
      <c r="I51" s="145" t="s">
        <v>178</v>
      </c>
      <c r="J51" s="146">
        <v>1</v>
      </c>
      <c r="K51" s="201">
        <v>41852</v>
      </c>
      <c r="L51" s="201">
        <v>42215</v>
      </c>
      <c r="M51" s="108">
        <f t="shared" si="0"/>
        <v>51.857142857142854</v>
      </c>
      <c r="N51" s="109" t="s">
        <v>117</v>
      </c>
      <c r="O51" s="110">
        <v>0</v>
      </c>
      <c r="P51" s="111">
        <f t="shared" si="1"/>
        <v>0</v>
      </c>
      <c r="Q51" s="112">
        <f t="shared" si="2"/>
        <v>0</v>
      </c>
      <c r="R51" s="112">
        <f t="shared" si="3"/>
        <v>0</v>
      </c>
      <c r="S51" s="112">
        <f t="shared" si="4"/>
        <v>51.857142857142854</v>
      </c>
      <c r="T51" s="113"/>
      <c r="U51" s="113"/>
      <c r="V51" s="114"/>
      <c r="W51" s="115">
        <f t="shared" si="5"/>
        <v>0</v>
      </c>
      <c r="X51" s="115">
        <f t="shared" si="6"/>
        <v>1</v>
      </c>
      <c r="Y51" s="116" t="str">
        <f t="shared" si="7"/>
        <v>EN TERMINO</v>
      </c>
      <c r="AA51" s="52"/>
      <c r="AB51" s="1233" t="str">
        <f>IF(Y51&amp;Y52="CUMPLIDA","CUMPLIDA",IF(OR(Y51="VENCIDA",Y52="VENCIDA"),"VENCIDA",IF(W51+W52=4,"CUMPLIDA","EN TERMINO")))</f>
        <v>EN TERMINO</v>
      </c>
      <c r="AE51" s="70"/>
    </row>
    <row r="52" spans="1:31" ht="68.25" thickBot="1" x14ac:dyDescent="0.25">
      <c r="A52" s="1371"/>
      <c r="B52" s="1372">
        <v>0</v>
      </c>
      <c r="C52" s="1200" t="s">
        <v>186</v>
      </c>
      <c r="D52" s="1200" t="s">
        <v>45</v>
      </c>
      <c r="E52" s="1200" t="s">
        <v>46</v>
      </c>
      <c r="F52" s="202" t="s">
        <v>188</v>
      </c>
      <c r="G52" s="159" t="s">
        <v>46</v>
      </c>
      <c r="H52" s="202" t="s">
        <v>180</v>
      </c>
      <c r="I52" s="203" t="s">
        <v>189</v>
      </c>
      <c r="J52" s="204">
        <v>6</v>
      </c>
      <c r="K52" s="205">
        <v>41852</v>
      </c>
      <c r="L52" s="205">
        <v>42215</v>
      </c>
      <c r="M52" s="161">
        <f t="shared" si="0"/>
        <v>51.857142857142854</v>
      </c>
      <c r="N52" s="162" t="s">
        <v>117</v>
      </c>
      <c r="O52" s="163">
        <v>0</v>
      </c>
      <c r="P52" s="164">
        <f t="shared" si="1"/>
        <v>0</v>
      </c>
      <c r="Q52" s="165">
        <f t="shared" si="2"/>
        <v>0</v>
      </c>
      <c r="R52" s="165">
        <f t="shared" si="3"/>
        <v>0</v>
      </c>
      <c r="S52" s="165">
        <f t="shared" si="4"/>
        <v>51.857142857142854</v>
      </c>
      <c r="T52" s="166"/>
      <c r="U52" s="166"/>
      <c r="V52" s="167"/>
      <c r="W52" s="168">
        <f t="shared" si="5"/>
        <v>0</v>
      </c>
      <c r="X52" s="168">
        <f t="shared" si="6"/>
        <v>1</v>
      </c>
      <c r="Y52" s="169" t="str">
        <f t="shared" si="7"/>
        <v>EN TERMINO</v>
      </c>
      <c r="AA52" s="52"/>
      <c r="AB52" s="1276"/>
      <c r="AE52" s="70"/>
    </row>
    <row r="53" spans="1:31" ht="45" x14ac:dyDescent="0.2">
      <c r="A53" s="1357">
        <v>24</v>
      </c>
      <c r="B53" s="1359">
        <v>0</v>
      </c>
      <c r="C53" s="1302" t="s">
        <v>190</v>
      </c>
      <c r="D53" s="1302" t="s">
        <v>45</v>
      </c>
      <c r="E53" s="1302" t="s">
        <v>46</v>
      </c>
      <c r="F53" s="200" t="s">
        <v>191</v>
      </c>
      <c r="G53" s="105" t="s">
        <v>46</v>
      </c>
      <c r="H53" s="200" t="s">
        <v>192</v>
      </c>
      <c r="I53" s="145" t="s">
        <v>178</v>
      </c>
      <c r="J53" s="146">
        <v>1</v>
      </c>
      <c r="K53" s="201">
        <v>41852</v>
      </c>
      <c r="L53" s="201">
        <v>42215</v>
      </c>
      <c r="M53" s="108">
        <f t="shared" si="0"/>
        <v>51.857142857142854</v>
      </c>
      <c r="N53" s="109" t="s">
        <v>117</v>
      </c>
      <c r="O53" s="110">
        <v>0</v>
      </c>
      <c r="P53" s="111">
        <f t="shared" si="1"/>
        <v>0</v>
      </c>
      <c r="Q53" s="112">
        <f t="shared" si="2"/>
        <v>0</v>
      </c>
      <c r="R53" s="112">
        <f t="shared" si="3"/>
        <v>0</v>
      </c>
      <c r="S53" s="112">
        <f t="shared" si="4"/>
        <v>51.857142857142854</v>
      </c>
      <c r="T53" s="113"/>
      <c r="U53" s="113"/>
      <c r="V53" s="114"/>
      <c r="W53" s="115">
        <f t="shared" si="5"/>
        <v>0</v>
      </c>
      <c r="X53" s="115">
        <f t="shared" si="6"/>
        <v>1</v>
      </c>
      <c r="Y53" s="116" t="str">
        <f t="shared" si="7"/>
        <v>EN TERMINO</v>
      </c>
      <c r="AA53" s="52"/>
      <c r="AB53" s="1233" t="str">
        <f>IF(Y53&amp;Y54="CUMPLIDA","CUMPLIDA",IF(OR(Y53="VENCIDA",Y54="VENCIDA"),"VENCIDA",IF(W53+W54=4,"CUMPLIDA","EN TERMINO")))</f>
        <v>EN TERMINO</v>
      </c>
      <c r="AE53" s="70"/>
    </row>
    <row r="54" spans="1:31" ht="102" thickBot="1" x14ac:dyDescent="0.25">
      <c r="A54" s="1371"/>
      <c r="B54" s="1372">
        <v>0</v>
      </c>
      <c r="C54" s="1200" t="s">
        <v>190</v>
      </c>
      <c r="D54" s="1200" t="s">
        <v>45</v>
      </c>
      <c r="E54" s="1200" t="s">
        <v>46</v>
      </c>
      <c r="F54" s="202" t="s">
        <v>193</v>
      </c>
      <c r="G54" s="159" t="s">
        <v>46</v>
      </c>
      <c r="H54" s="202" t="s">
        <v>194</v>
      </c>
      <c r="I54" s="203" t="s">
        <v>181</v>
      </c>
      <c r="J54" s="204">
        <v>6</v>
      </c>
      <c r="K54" s="205">
        <v>41852</v>
      </c>
      <c r="L54" s="205">
        <v>42215</v>
      </c>
      <c r="M54" s="161">
        <f t="shared" si="0"/>
        <v>51.857142857142854</v>
      </c>
      <c r="N54" s="162" t="s">
        <v>117</v>
      </c>
      <c r="O54" s="163">
        <v>0</v>
      </c>
      <c r="P54" s="164">
        <f t="shared" si="1"/>
        <v>0</v>
      </c>
      <c r="Q54" s="165">
        <f t="shared" si="2"/>
        <v>0</v>
      </c>
      <c r="R54" s="165">
        <f t="shared" si="3"/>
        <v>0</v>
      </c>
      <c r="S54" s="165">
        <f t="shared" si="4"/>
        <v>51.857142857142854</v>
      </c>
      <c r="T54" s="166"/>
      <c r="U54" s="166"/>
      <c r="V54" s="167"/>
      <c r="W54" s="168">
        <f t="shared" si="5"/>
        <v>0</v>
      </c>
      <c r="X54" s="168">
        <f t="shared" si="6"/>
        <v>1</v>
      </c>
      <c r="Y54" s="169" t="str">
        <f t="shared" si="7"/>
        <v>EN TERMINO</v>
      </c>
      <c r="AA54" s="52"/>
      <c r="AB54" s="1276"/>
      <c r="AE54" s="70"/>
    </row>
    <row r="55" spans="1:31" ht="114.75" x14ac:dyDescent="0.2">
      <c r="A55" s="1357">
        <v>25</v>
      </c>
      <c r="B55" s="1359">
        <v>0</v>
      </c>
      <c r="C55" s="1302" t="s">
        <v>195</v>
      </c>
      <c r="D55" s="1302" t="s">
        <v>45</v>
      </c>
      <c r="E55" s="1302" t="s">
        <v>46</v>
      </c>
      <c r="F55" s="200" t="s">
        <v>196</v>
      </c>
      <c r="G55" s="105" t="s">
        <v>46</v>
      </c>
      <c r="H55" s="200" t="s">
        <v>197</v>
      </c>
      <c r="I55" s="145" t="s">
        <v>178</v>
      </c>
      <c r="J55" s="146">
        <v>1</v>
      </c>
      <c r="K55" s="201">
        <v>41852</v>
      </c>
      <c r="L55" s="201">
        <v>42216</v>
      </c>
      <c r="M55" s="108">
        <f t="shared" si="0"/>
        <v>52</v>
      </c>
      <c r="N55" s="109" t="s">
        <v>117</v>
      </c>
      <c r="O55" s="110">
        <v>0</v>
      </c>
      <c r="P55" s="111">
        <f t="shared" si="1"/>
        <v>0</v>
      </c>
      <c r="Q55" s="112">
        <f t="shared" si="2"/>
        <v>0</v>
      </c>
      <c r="R55" s="112">
        <f t="shared" si="3"/>
        <v>0</v>
      </c>
      <c r="S55" s="112">
        <f t="shared" si="4"/>
        <v>52</v>
      </c>
      <c r="T55" s="113"/>
      <c r="U55" s="113"/>
      <c r="V55" s="114" t="s">
        <v>198</v>
      </c>
      <c r="W55" s="115">
        <f t="shared" si="5"/>
        <v>0</v>
      </c>
      <c r="X55" s="115">
        <f t="shared" si="6"/>
        <v>1</v>
      </c>
      <c r="Y55" s="116" t="str">
        <f t="shared" si="7"/>
        <v>EN TERMINO</v>
      </c>
      <c r="AA55" s="52"/>
      <c r="AB55" s="1233" t="str">
        <f>IF(Y55&amp;Y56="CUMPLIDA","CUMPLIDA",IF(OR(Y55="VENCIDA",Y56="VENCIDA"),"VENCIDA",IF(W55+W56=4,"CUMPLIDA","EN TERMINO")))</f>
        <v>EN TERMINO</v>
      </c>
      <c r="AE55" s="70"/>
    </row>
    <row r="56" spans="1:31" ht="57" thickBot="1" x14ac:dyDescent="0.25">
      <c r="A56" s="1371"/>
      <c r="B56" s="1372">
        <v>0</v>
      </c>
      <c r="C56" s="1200" t="s">
        <v>195</v>
      </c>
      <c r="D56" s="1200" t="s">
        <v>45</v>
      </c>
      <c r="E56" s="1200" t="s">
        <v>46</v>
      </c>
      <c r="F56" s="203" t="s">
        <v>199</v>
      </c>
      <c r="G56" s="159" t="s">
        <v>46</v>
      </c>
      <c r="H56" s="202" t="s">
        <v>200</v>
      </c>
      <c r="I56" s="203" t="s">
        <v>201</v>
      </c>
      <c r="J56" s="204">
        <v>6</v>
      </c>
      <c r="K56" s="205">
        <v>41852</v>
      </c>
      <c r="L56" s="205">
        <v>42216</v>
      </c>
      <c r="M56" s="161">
        <f t="shared" si="0"/>
        <v>52</v>
      </c>
      <c r="N56" s="162" t="s">
        <v>117</v>
      </c>
      <c r="O56" s="163">
        <v>0</v>
      </c>
      <c r="P56" s="164">
        <f t="shared" si="1"/>
        <v>0</v>
      </c>
      <c r="Q56" s="165">
        <f t="shared" si="2"/>
        <v>0</v>
      </c>
      <c r="R56" s="165">
        <f t="shared" si="3"/>
        <v>0</v>
      </c>
      <c r="S56" s="165">
        <f t="shared" si="4"/>
        <v>52</v>
      </c>
      <c r="T56" s="166"/>
      <c r="U56" s="166"/>
      <c r="V56" s="167"/>
      <c r="W56" s="168">
        <f t="shared" si="5"/>
        <v>0</v>
      </c>
      <c r="X56" s="168">
        <f t="shared" si="6"/>
        <v>1</v>
      </c>
      <c r="Y56" s="169" t="str">
        <f t="shared" si="7"/>
        <v>EN TERMINO</v>
      </c>
      <c r="AA56" s="52"/>
      <c r="AB56" s="1276"/>
      <c r="AE56" s="70"/>
    </row>
    <row r="57" spans="1:31" ht="112.5" x14ac:dyDescent="0.2">
      <c r="A57" s="1357">
        <v>26</v>
      </c>
      <c r="B57" s="1359">
        <v>0</v>
      </c>
      <c r="C57" s="1302" t="s">
        <v>202</v>
      </c>
      <c r="D57" s="1302" t="s">
        <v>45</v>
      </c>
      <c r="E57" s="1302" t="s">
        <v>46</v>
      </c>
      <c r="F57" s="200" t="s">
        <v>203</v>
      </c>
      <c r="G57" s="105" t="s">
        <v>46</v>
      </c>
      <c r="H57" s="200" t="s">
        <v>204</v>
      </c>
      <c r="I57" s="145" t="s">
        <v>205</v>
      </c>
      <c r="J57" s="146">
        <v>1</v>
      </c>
      <c r="K57" s="201">
        <v>41852</v>
      </c>
      <c r="L57" s="201">
        <v>42216</v>
      </c>
      <c r="M57" s="108">
        <f t="shared" si="0"/>
        <v>52</v>
      </c>
      <c r="N57" s="109" t="s">
        <v>117</v>
      </c>
      <c r="O57" s="110">
        <v>0</v>
      </c>
      <c r="P57" s="111">
        <f t="shared" si="1"/>
        <v>0</v>
      </c>
      <c r="Q57" s="112">
        <f t="shared" si="2"/>
        <v>0</v>
      </c>
      <c r="R57" s="112">
        <f t="shared" si="3"/>
        <v>0</v>
      </c>
      <c r="S57" s="112">
        <f t="shared" si="4"/>
        <v>52</v>
      </c>
      <c r="T57" s="113"/>
      <c r="U57" s="113"/>
      <c r="V57" s="114" t="s">
        <v>206</v>
      </c>
      <c r="W57" s="115">
        <f t="shared" si="5"/>
        <v>0</v>
      </c>
      <c r="X57" s="115">
        <f t="shared" si="6"/>
        <v>1</v>
      </c>
      <c r="Y57" s="116" t="str">
        <f t="shared" si="7"/>
        <v>EN TERMINO</v>
      </c>
      <c r="AA57" s="52"/>
      <c r="AB57" s="1233" t="str">
        <f>IF(Y57&amp;Y58="CUMPLIDA","CUMPLIDA",IF(OR(Y57="VENCIDA",Y58="VENCIDA"),"VENCIDA",IF(W57+W58=4,"CUMPLIDA","EN TERMINO")))</f>
        <v>EN TERMINO</v>
      </c>
      <c r="AE57" s="70"/>
    </row>
    <row r="58" spans="1:31" ht="68.25" thickBot="1" x14ac:dyDescent="0.25">
      <c r="A58" s="1371"/>
      <c r="B58" s="1372">
        <v>0</v>
      </c>
      <c r="C58" s="1200" t="s">
        <v>202</v>
      </c>
      <c r="D58" s="1200" t="s">
        <v>45</v>
      </c>
      <c r="E58" s="1200" t="s">
        <v>46</v>
      </c>
      <c r="F58" s="202" t="s">
        <v>207</v>
      </c>
      <c r="G58" s="159" t="s">
        <v>46</v>
      </c>
      <c r="H58" s="202" t="s">
        <v>208</v>
      </c>
      <c r="I58" s="203" t="s">
        <v>201</v>
      </c>
      <c r="J58" s="204">
        <v>6</v>
      </c>
      <c r="K58" s="205">
        <v>41852</v>
      </c>
      <c r="L58" s="205">
        <v>42216</v>
      </c>
      <c r="M58" s="161">
        <f t="shared" si="0"/>
        <v>52</v>
      </c>
      <c r="N58" s="162" t="s">
        <v>117</v>
      </c>
      <c r="O58" s="163">
        <v>0</v>
      </c>
      <c r="P58" s="164">
        <f t="shared" si="1"/>
        <v>0</v>
      </c>
      <c r="Q58" s="165">
        <f t="shared" si="2"/>
        <v>0</v>
      </c>
      <c r="R58" s="165">
        <f t="shared" si="3"/>
        <v>0</v>
      </c>
      <c r="S58" s="165">
        <f t="shared" si="4"/>
        <v>52</v>
      </c>
      <c r="T58" s="166"/>
      <c r="U58" s="166"/>
      <c r="V58" s="167" t="s">
        <v>209</v>
      </c>
      <c r="W58" s="168">
        <f t="shared" si="5"/>
        <v>0</v>
      </c>
      <c r="X58" s="168">
        <f t="shared" si="6"/>
        <v>1</v>
      </c>
      <c r="Y58" s="169" t="str">
        <f t="shared" si="7"/>
        <v>EN TERMINO</v>
      </c>
      <c r="AA58" s="52"/>
      <c r="AB58" s="1276"/>
      <c r="AE58" s="70"/>
    </row>
    <row r="59" spans="1:31" ht="112.5" x14ac:dyDescent="0.2">
      <c r="A59" s="1357">
        <v>27</v>
      </c>
      <c r="B59" s="1359">
        <v>0</v>
      </c>
      <c r="C59" s="1302" t="s">
        <v>210</v>
      </c>
      <c r="D59" s="1302" t="s">
        <v>45</v>
      </c>
      <c r="E59" s="1302" t="s">
        <v>46</v>
      </c>
      <c r="F59" s="200" t="s">
        <v>211</v>
      </c>
      <c r="G59" s="105" t="s">
        <v>46</v>
      </c>
      <c r="H59" s="200" t="s">
        <v>212</v>
      </c>
      <c r="I59" s="145" t="s">
        <v>205</v>
      </c>
      <c r="J59" s="146">
        <v>1</v>
      </c>
      <c r="K59" s="201">
        <v>41852</v>
      </c>
      <c r="L59" s="201">
        <v>42216</v>
      </c>
      <c r="M59" s="108">
        <f t="shared" si="0"/>
        <v>52</v>
      </c>
      <c r="N59" s="109" t="s">
        <v>117</v>
      </c>
      <c r="O59" s="110">
        <v>0</v>
      </c>
      <c r="P59" s="111">
        <f t="shared" si="1"/>
        <v>0</v>
      </c>
      <c r="Q59" s="112">
        <f t="shared" si="2"/>
        <v>0</v>
      </c>
      <c r="R59" s="112">
        <f t="shared" si="3"/>
        <v>0</v>
      </c>
      <c r="S59" s="112">
        <f t="shared" si="4"/>
        <v>52</v>
      </c>
      <c r="T59" s="113"/>
      <c r="U59" s="113"/>
      <c r="V59" s="114" t="s">
        <v>209</v>
      </c>
      <c r="W59" s="115">
        <f t="shared" si="5"/>
        <v>0</v>
      </c>
      <c r="X59" s="115">
        <f t="shared" si="6"/>
        <v>1</v>
      </c>
      <c r="Y59" s="116" t="str">
        <f t="shared" si="7"/>
        <v>EN TERMINO</v>
      </c>
      <c r="AA59" s="52"/>
      <c r="AB59" s="1233" t="str">
        <f>IF(Y59&amp;Y60="CUMPLIDA","CUMPLIDA",IF(OR(Y59="VENCIDA",Y60="VENCIDA"),"VENCIDA",IF(W59+W60=4,"CUMPLIDA","EN TERMINO")))</f>
        <v>EN TERMINO</v>
      </c>
      <c r="AE59" s="70"/>
    </row>
    <row r="60" spans="1:31" ht="68.25" thickBot="1" x14ac:dyDescent="0.25">
      <c r="A60" s="1371"/>
      <c r="B60" s="1372">
        <v>0</v>
      </c>
      <c r="C60" s="1200" t="s">
        <v>210</v>
      </c>
      <c r="D60" s="1200" t="s">
        <v>45</v>
      </c>
      <c r="E60" s="1200" t="s">
        <v>46</v>
      </c>
      <c r="F60" s="202" t="s">
        <v>207</v>
      </c>
      <c r="G60" s="159" t="s">
        <v>46</v>
      </c>
      <c r="H60" s="202" t="s">
        <v>208</v>
      </c>
      <c r="I60" s="203" t="s">
        <v>201</v>
      </c>
      <c r="J60" s="204">
        <v>6</v>
      </c>
      <c r="K60" s="205">
        <v>41852</v>
      </c>
      <c r="L60" s="205">
        <v>42216</v>
      </c>
      <c r="M60" s="161">
        <f t="shared" si="0"/>
        <v>52</v>
      </c>
      <c r="N60" s="162" t="s">
        <v>117</v>
      </c>
      <c r="O60" s="163">
        <v>0</v>
      </c>
      <c r="P60" s="164">
        <f t="shared" si="1"/>
        <v>0</v>
      </c>
      <c r="Q60" s="165">
        <f t="shared" si="2"/>
        <v>0</v>
      </c>
      <c r="R60" s="165">
        <f t="shared" si="3"/>
        <v>0</v>
      </c>
      <c r="S60" s="165">
        <f t="shared" si="4"/>
        <v>52</v>
      </c>
      <c r="T60" s="166"/>
      <c r="U60" s="166"/>
      <c r="V60" s="167" t="s">
        <v>209</v>
      </c>
      <c r="W60" s="168">
        <f t="shared" si="5"/>
        <v>0</v>
      </c>
      <c r="X60" s="168">
        <f t="shared" si="6"/>
        <v>1</v>
      </c>
      <c r="Y60" s="169" t="str">
        <f t="shared" si="7"/>
        <v>EN TERMINO</v>
      </c>
      <c r="AA60" s="52"/>
      <c r="AB60" s="1276"/>
      <c r="AE60" s="70"/>
    </row>
    <row r="61" spans="1:31" ht="112.5" x14ac:dyDescent="0.2">
      <c r="A61" s="1357">
        <v>28</v>
      </c>
      <c r="B61" s="1359">
        <v>0</v>
      </c>
      <c r="C61" s="1302" t="s">
        <v>213</v>
      </c>
      <c r="D61" s="1302" t="s">
        <v>45</v>
      </c>
      <c r="E61" s="1302" t="s">
        <v>46</v>
      </c>
      <c r="F61" s="200" t="s">
        <v>214</v>
      </c>
      <c r="G61" s="105" t="s">
        <v>46</v>
      </c>
      <c r="H61" s="200" t="s">
        <v>215</v>
      </c>
      <c r="I61" s="145" t="s">
        <v>205</v>
      </c>
      <c r="J61" s="146">
        <v>1</v>
      </c>
      <c r="K61" s="201">
        <v>41852</v>
      </c>
      <c r="L61" s="201">
        <v>42216</v>
      </c>
      <c r="M61" s="108">
        <f t="shared" si="0"/>
        <v>52</v>
      </c>
      <c r="N61" s="109" t="s">
        <v>117</v>
      </c>
      <c r="O61" s="110">
        <v>0</v>
      </c>
      <c r="P61" s="111">
        <f t="shared" si="1"/>
        <v>0</v>
      </c>
      <c r="Q61" s="112">
        <f t="shared" si="2"/>
        <v>0</v>
      </c>
      <c r="R61" s="112">
        <f t="shared" si="3"/>
        <v>0</v>
      </c>
      <c r="S61" s="112">
        <f t="shared" si="4"/>
        <v>52</v>
      </c>
      <c r="T61" s="113"/>
      <c r="U61" s="113"/>
      <c r="V61" s="114" t="s">
        <v>209</v>
      </c>
      <c r="W61" s="115">
        <f t="shared" si="5"/>
        <v>0</v>
      </c>
      <c r="X61" s="115">
        <f t="shared" si="6"/>
        <v>1</v>
      </c>
      <c r="Y61" s="116" t="str">
        <f t="shared" si="7"/>
        <v>EN TERMINO</v>
      </c>
      <c r="AA61" s="52"/>
      <c r="AB61" s="1233" t="str">
        <f>IF(Y61&amp;Y62="CUMPLIDA","CUMPLIDA",IF(OR(Y61="VENCIDA",Y62="VENCIDA"),"VENCIDA",IF(W61+W62=4,"CUMPLIDA","EN TERMINO")))</f>
        <v>EN TERMINO</v>
      </c>
      <c r="AE61" s="70"/>
    </row>
    <row r="62" spans="1:31" ht="68.25" thickBot="1" x14ac:dyDescent="0.25">
      <c r="A62" s="1371"/>
      <c r="B62" s="1372">
        <v>0</v>
      </c>
      <c r="C62" s="1200" t="s">
        <v>213</v>
      </c>
      <c r="D62" s="1200" t="s">
        <v>45</v>
      </c>
      <c r="E62" s="1200" t="s">
        <v>46</v>
      </c>
      <c r="F62" s="202" t="s">
        <v>207</v>
      </c>
      <c r="G62" s="159" t="s">
        <v>46</v>
      </c>
      <c r="H62" s="202" t="s">
        <v>208</v>
      </c>
      <c r="I62" s="203" t="s">
        <v>201</v>
      </c>
      <c r="J62" s="204">
        <v>6</v>
      </c>
      <c r="K62" s="205">
        <v>41852</v>
      </c>
      <c r="L62" s="205">
        <v>42216</v>
      </c>
      <c r="M62" s="161">
        <f t="shared" si="0"/>
        <v>52</v>
      </c>
      <c r="N62" s="162" t="s">
        <v>117</v>
      </c>
      <c r="O62" s="163">
        <v>0</v>
      </c>
      <c r="P62" s="164">
        <f t="shared" si="1"/>
        <v>0</v>
      </c>
      <c r="Q62" s="165">
        <f t="shared" si="2"/>
        <v>0</v>
      </c>
      <c r="R62" s="165">
        <f t="shared" si="3"/>
        <v>0</v>
      </c>
      <c r="S62" s="165">
        <f t="shared" si="4"/>
        <v>52</v>
      </c>
      <c r="T62" s="166"/>
      <c r="U62" s="166"/>
      <c r="V62" s="167"/>
      <c r="W62" s="168">
        <f t="shared" si="5"/>
        <v>0</v>
      </c>
      <c r="X62" s="168">
        <f t="shared" si="6"/>
        <v>1</v>
      </c>
      <c r="Y62" s="169" t="str">
        <f t="shared" si="7"/>
        <v>EN TERMINO</v>
      </c>
      <c r="AA62" s="52"/>
      <c r="AB62" s="1276"/>
      <c r="AE62" s="70"/>
    </row>
    <row r="63" spans="1:31" ht="112.5" x14ac:dyDescent="0.2">
      <c r="A63" s="1357">
        <v>29</v>
      </c>
      <c r="B63" s="1359">
        <v>0</v>
      </c>
      <c r="C63" s="1302" t="s">
        <v>216</v>
      </c>
      <c r="D63" s="1302" t="s">
        <v>45</v>
      </c>
      <c r="E63" s="1302" t="s">
        <v>46</v>
      </c>
      <c r="F63" s="200" t="s">
        <v>217</v>
      </c>
      <c r="G63" s="105" t="s">
        <v>46</v>
      </c>
      <c r="H63" s="200" t="s">
        <v>204</v>
      </c>
      <c r="I63" s="145" t="s">
        <v>205</v>
      </c>
      <c r="J63" s="146">
        <v>1</v>
      </c>
      <c r="K63" s="201">
        <v>41852</v>
      </c>
      <c r="L63" s="201">
        <v>42216</v>
      </c>
      <c r="M63" s="108">
        <f t="shared" si="0"/>
        <v>52</v>
      </c>
      <c r="N63" s="109" t="s">
        <v>117</v>
      </c>
      <c r="O63" s="110">
        <v>0</v>
      </c>
      <c r="P63" s="111">
        <f t="shared" si="1"/>
        <v>0</v>
      </c>
      <c r="Q63" s="112">
        <f t="shared" si="2"/>
        <v>0</v>
      </c>
      <c r="R63" s="112">
        <f t="shared" si="3"/>
        <v>0</v>
      </c>
      <c r="S63" s="112">
        <f t="shared" si="4"/>
        <v>52</v>
      </c>
      <c r="T63" s="113"/>
      <c r="U63" s="113"/>
      <c r="V63" s="114" t="s">
        <v>209</v>
      </c>
      <c r="W63" s="115">
        <f t="shared" si="5"/>
        <v>0</v>
      </c>
      <c r="X63" s="115">
        <f t="shared" si="6"/>
        <v>1</v>
      </c>
      <c r="Y63" s="116" t="str">
        <f t="shared" si="7"/>
        <v>EN TERMINO</v>
      </c>
      <c r="AA63" s="52"/>
      <c r="AB63" s="1233" t="str">
        <f>IF(Y63&amp;Y64="CUMPLIDA","CUMPLIDA",IF(OR(Y63="VENCIDA",Y64="VENCIDA"),"VENCIDA",IF(W63+W64=4,"CUMPLIDA","EN TERMINO")))</f>
        <v>EN TERMINO</v>
      </c>
      <c r="AE63" s="70"/>
    </row>
    <row r="64" spans="1:31" ht="57" thickBot="1" x14ac:dyDescent="0.25">
      <c r="A64" s="1371"/>
      <c r="B64" s="1372">
        <v>0</v>
      </c>
      <c r="C64" s="1200" t="s">
        <v>216</v>
      </c>
      <c r="D64" s="1200" t="s">
        <v>45</v>
      </c>
      <c r="E64" s="1200" t="s">
        <v>46</v>
      </c>
      <c r="F64" s="202" t="s">
        <v>218</v>
      </c>
      <c r="G64" s="159" t="s">
        <v>46</v>
      </c>
      <c r="H64" s="158" t="s">
        <v>219</v>
      </c>
      <c r="I64" s="203" t="s">
        <v>201</v>
      </c>
      <c r="J64" s="204">
        <v>6</v>
      </c>
      <c r="K64" s="205">
        <v>41852</v>
      </c>
      <c r="L64" s="205">
        <v>42216</v>
      </c>
      <c r="M64" s="161">
        <f t="shared" si="0"/>
        <v>52</v>
      </c>
      <c r="N64" s="162" t="s">
        <v>117</v>
      </c>
      <c r="O64" s="163">
        <v>0</v>
      </c>
      <c r="P64" s="164">
        <f t="shared" si="1"/>
        <v>0</v>
      </c>
      <c r="Q64" s="165">
        <f t="shared" si="2"/>
        <v>0</v>
      </c>
      <c r="R64" s="165">
        <f t="shared" si="3"/>
        <v>0</v>
      </c>
      <c r="S64" s="165">
        <f t="shared" si="4"/>
        <v>52</v>
      </c>
      <c r="T64" s="166"/>
      <c r="U64" s="166"/>
      <c r="V64" s="167" t="s">
        <v>209</v>
      </c>
      <c r="W64" s="168">
        <f t="shared" si="5"/>
        <v>0</v>
      </c>
      <c r="X64" s="168">
        <f t="shared" si="6"/>
        <v>1</v>
      </c>
      <c r="Y64" s="169" t="str">
        <f t="shared" si="7"/>
        <v>EN TERMINO</v>
      </c>
      <c r="AA64" s="52"/>
      <c r="AB64" s="1276"/>
      <c r="AE64" s="70"/>
    </row>
    <row r="65" spans="1:31" ht="112.5" x14ac:dyDescent="0.2">
      <c r="A65" s="1357">
        <v>30</v>
      </c>
      <c r="B65" s="1359">
        <v>0</v>
      </c>
      <c r="C65" s="1302" t="s">
        <v>220</v>
      </c>
      <c r="D65" s="1302" t="s">
        <v>45</v>
      </c>
      <c r="E65" s="1302" t="s">
        <v>46</v>
      </c>
      <c r="F65" s="200" t="s">
        <v>221</v>
      </c>
      <c r="G65" s="105" t="s">
        <v>46</v>
      </c>
      <c r="H65" s="200" t="s">
        <v>222</v>
      </c>
      <c r="I65" s="145" t="s">
        <v>205</v>
      </c>
      <c r="J65" s="146">
        <v>1</v>
      </c>
      <c r="K65" s="201">
        <v>41852</v>
      </c>
      <c r="L65" s="201">
        <v>42216</v>
      </c>
      <c r="M65" s="108">
        <f t="shared" si="0"/>
        <v>52</v>
      </c>
      <c r="N65" s="109" t="s">
        <v>117</v>
      </c>
      <c r="O65" s="110">
        <v>0</v>
      </c>
      <c r="P65" s="111">
        <f t="shared" si="1"/>
        <v>0</v>
      </c>
      <c r="Q65" s="112">
        <f t="shared" si="2"/>
        <v>0</v>
      </c>
      <c r="R65" s="112">
        <f t="shared" si="3"/>
        <v>0</v>
      </c>
      <c r="S65" s="112">
        <f t="shared" si="4"/>
        <v>52</v>
      </c>
      <c r="T65" s="113"/>
      <c r="U65" s="113"/>
      <c r="V65" s="114" t="s">
        <v>209</v>
      </c>
      <c r="W65" s="115">
        <f t="shared" si="5"/>
        <v>0</v>
      </c>
      <c r="X65" s="115">
        <f t="shared" si="6"/>
        <v>1</v>
      </c>
      <c r="Y65" s="116" t="str">
        <f t="shared" si="7"/>
        <v>EN TERMINO</v>
      </c>
      <c r="AA65" s="52"/>
      <c r="AB65" s="1233" t="str">
        <f>IF(Y65&amp;Y66="CUMPLIDA","CUMPLIDA",IF(OR(Y65="VENCIDA",Y66="VENCIDA"),"VENCIDA",IF(W65+W66=4,"CUMPLIDA","EN TERMINO")))</f>
        <v>EN TERMINO</v>
      </c>
      <c r="AE65" s="70"/>
    </row>
    <row r="66" spans="1:31" ht="57" thickBot="1" x14ac:dyDescent="0.25">
      <c r="A66" s="1358"/>
      <c r="B66" s="1360">
        <v>0</v>
      </c>
      <c r="C66" s="1213" t="s">
        <v>220</v>
      </c>
      <c r="D66" s="1213" t="s">
        <v>45</v>
      </c>
      <c r="E66" s="1213" t="s">
        <v>46</v>
      </c>
      <c r="F66" s="206" t="s">
        <v>218</v>
      </c>
      <c r="G66" s="131" t="s">
        <v>46</v>
      </c>
      <c r="H66" s="170" t="s">
        <v>219</v>
      </c>
      <c r="I66" s="150" t="s">
        <v>201</v>
      </c>
      <c r="J66" s="207">
        <v>6</v>
      </c>
      <c r="K66" s="208">
        <v>41852</v>
      </c>
      <c r="L66" s="208">
        <v>42216</v>
      </c>
      <c r="M66" s="134">
        <f t="shared" si="0"/>
        <v>52</v>
      </c>
      <c r="N66" s="135" t="s">
        <v>117</v>
      </c>
      <c r="O66" s="136">
        <v>0</v>
      </c>
      <c r="P66" s="137">
        <f t="shared" si="1"/>
        <v>0</v>
      </c>
      <c r="Q66" s="138">
        <f t="shared" si="2"/>
        <v>0</v>
      </c>
      <c r="R66" s="138">
        <f t="shared" si="3"/>
        <v>0</v>
      </c>
      <c r="S66" s="138">
        <f t="shared" si="4"/>
        <v>52</v>
      </c>
      <c r="T66" s="139"/>
      <c r="U66" s="139"/>
      <c r="V66" s="140" t="s">
        <v>209</v>
      </c>
      <c r="W66" s="141">
        <f t="shared" si="5"/>
        <v>0</v>
      </c>
      <c r="X66" s="141">
        <f t="shared" si="6"/>
        <v>1</v>
      </c>
      <c r="Y66" s="142" t="str">
        <f t="shared" si="7"/>
        <v>EN TERMINO</v>
      </c>
      <c r="AA66" s="52"/>
      <c r="AB66" s="1276"/>
      <c r="AE66" s="70"/>
    </row>
    <row r="67" spans="1:31" ht="113.25" customHeight="1" thickBot="1" x14ac:dyDescent="0.25">
      <c r="A67" s="88">
        <v>31</v>
      </c>
      <c r="B67" s="89">
        <v>0</v>
      </c>
      <c r="C67" s="90" t="s">
        <v>223</v>
      </c>
      <c r="D67" s="90" t="s">
        <v>45</v>
      </c>
      <c r="E67" s="90" t="s">
        <v>46</v>
      </c>
      <c r="F67" s="209" t="s">
        <v>224</v>
      </c>
      <c r="G67" s="92" t="s">
        <v>46</v>
      </c>
      <c r="H67" s="209" t="s">
        <v>225</v>
      </c>
      <c r="I67" s="144" t="s">
        <v>205</v>
      </c>
      <c r="J67" s="210">
        <v>1</v>
      </c>
      <c r="K67" s="211">
        <v>41852</v>
      </c>
      <c r="L67" s="211">
        <v>42216</v>
      </c>
      <c r="M67" s="95">
        <f t="shared" si="0"/>
        <v>52</v>
      </c>
      <c r="N67" s="103" t="s">
        <v>117</v>
      </c>
      <c r="O67" s="96">
        <v>0</v>
      </c>
      <c r="P67" s="97">
        <f t="shared" si="1"/>
        <v>0</v>
      </c>
      <c r="Q67" s="98">
        <f t="shared" si="2"/>
        <v>0</v>
      </c>
      <c r="R67" s="98">
        <f t="shared" si="3"/>
        <v>0</v>
      </c>
      <c r="S67" s="98">
        <f t="shared" si="4"/>
        <v>52</v>
      </c>
      <c r="T67" s="99"/>
      <c r="U67" s="99"/>
      <c r="V67" s="100"/>
      <c r="W67" s="101">
        <f t="shared" si="5"/>
        <v>0</v>
      </c>
      <c r="X67" s="101">
        <f t="shared" si="6"/>
        <v>1</v>
      </c>
      <c r="Y67" s="102" t="str">
        <f t="shared" si="7"/>
        <v>EN TERMINO</v>
      </c>
      <c r="AA67" s="52"/>
      <c r="AB67" s="53" t="str">
        <f>IF(Y67="CUMPLIDA","CUMPLIDA",IF(Y67="EN TERMINO","EN TERMINO","VENCIDA"))</f>
        <v>EN TERMINO</v>
      </c>
      <c r="AE67" s="70"/>
    </row>
    <row r="68" spans="1:31" ht="79.5" thickBot="1" x14ac:dyDescent="0.25">
      <c r="A68" s="71">
        <v>32</v>
      </c>
      <c r="B68" s="72">
        <v>0</v>
      </c>
      <c r="C68" s="73" t="s">
        <v>226</v>
      </c>
      <c r="D68" s="73" t="s">
        <v>45</v>
      </c>
      <c r="E68" s="73" t="s">
        <v>46</v>
      </c>
      <c r="F68" s="74" t="s">
        <v>227</v>
      </c>
      <c r="G68" s="75" t="s">
        <v>46</v>
      </c>
      <c r="H68" s="74" t="s">
        <v>228</v>
      </c>
      <c r="I68" s="74" t="s">
        <v>229</v>
      </c>
      <c r="J68" s="77">
        <v>1</v>
      </c>
      <c r="K68" s="212">
        <v>41852</v>
      </c>
      <c r="L68" s="212">
        <v>42004</v>
      </c>
      <c r="M68" s="79">
        <f t="shared" si="0"/>
        <v>21.714285714285715</v>
      </c>
      <c r="N68" s="80" t="s">
        <v>84</v>
      </c>
      <c r="O68" s="81">
        <v>0</v>
      </c>
      <c r="P68" s="82">
        <f t="shared" si="1"/>
        <v>0</v>
      </c>
      <c r="Q68" s="83">
        <f t="shared" si="2"/>
        <v>0</v>
      </c>
      <c r="R68" s="83">
        <f t="shared" si="3"/>
        <v>0</v>
      </c>
      <c r="S68" s="83">
        <f t="shared" si="4"/>
        <v>21.714285714285715</v>
      </c>
      <c r="T68" s="84"/>
      <c r="U68" s="84"/>
      <c r="V68" s="85"/>
      <c r="W68" s="86">
        <f t="shared" si="5"/>
        <v>0</v>
      </c>
      <c r="X68" s="86">
        <f t="shared" si="6"/>
        <v>1</v>
      </c>
      <c r="Y68" s="87" t="str">
        <f t="shared" si="7"/>
        <v>EN TERMINO</v>
      </c>
      <c r="AA68" s="52"/>
      <c r="AB68" s="53" t="str">
        <f>IF(Y68="CUMPLIDA","CUMPLIDA",IF(Y68="EN TERMINO","EN TERMINO","VENCIDA"))</f>
        <v>EN TERMINO</v>
      </c>
      <c r="AE68" s="70"/>
    </row>
    <row r="69" spans="1:31" ht="79.5" thickBot="1" x14ac:dyDescent="0.25">
      <c r="A69" s="88">
        <v>33</v>
      </c>
      <c r="B69" s="89">
        <v>0</v>
      </c>
      <c r="C69" s="90" t="s">
        <v>230</v>
      </c>
      <c r="D69" s="90" t="s">
        <v>45</v>
      </c>
      <c r="E69" s="90" t="s">
        <v>46</v>
      </c>
      <c r="F69" s="209" t="s">
        <v>218</v>
      </c>
      <c r="G69" s="92" t="s">
        <v>46</v>
      </c>
      <c r="H69" s="152" t="s">
        <v>219</v>
      </c>
      <c r="I69" s="144" t="s">
        <v>201</v>
      </c>
      <c r="J69" s="210">
        <v>6</v>
      </c>
      <c r="K69" s="211">
        <v>41852</v>
      </c>
      <c r="L69" s="211">
        <v>42216</v>
      </c>
      <c r="M69" s="95">
        <f t="shared" si="0"/>
        <v>52</v>
      </c>
      <c r="N69" s="103" t="s">
        <v>117</v>
      </c>
      <c r="O69" s="96">
        <v>0</v>
      </c>
      <c r="P69" s="97">
        <f t="shared" si="1"/>
        <v>0</v>
      </c>
      <c r="Q69" s="98">
        <f t="shared" si="2"/>
        <v>0</v>
      </c>
      <c r="R69" s="98">
        <f t="shared" si="3"/>
        <v>0</v>
      </c>
      <c r="S69" s="98">
        <f t="shared" si="4"/>
        <v>52</v>
      </c>
      <c r="T69" s="99"/>
      <c r="U69" s="99"/>
      <c r="V69" s="100"/>
      <c r="W69" s="101">
        <f t="shared" si="5"/>
        <v>0</v>
      </c>
      <c r="X69" s="101">
        <f t="shared" si="6"/>
        <v>1</v>
      </c>
      <c r="Y69" s="102" t="str">
        <f t="shared" si="7"/>
        <v>EN TERMINO</v>
      </c>
      <c r="AA69" s="52"/>
      <c r="AB69" s="53" t="str">
        <f>IF(Y69="CUMPLIDA","CUMPLIDA",IF(Y69="EN TERMINO","EN TERMINO","VENCIDA"))</f>
        <v>EN TERMINO</v>
      </c>
      <c r="AE69" s="70"/>
    </row>
    <row r="70" spans="1:31" ht="304.5" thickBot="1" x14ac:dyDescent="0.25">
      <c r="A70" s="54">
        <v>34</v>
      </c>
      <c r="B70" s="55">
        <v>0</v>
      </c>
      <c r="C70" s="56" t="s">
        <v>231</v>
      </c>
      <c r="D70" s="56" t="s">
        <v>45</v>
      </c>
      <c r="E70" s="56" t="s">
        <v>46</v>
      </c>
      <c r="F70" s="213" t="s">
        <v>232</v>
      </c>
      <c r="G70" s="58" t="s">
        <v>46</v>
      </c>
      <c r="H70" s="213" t="s">
        <v>233</v>
      </c>
      <c r="I70" s="213" t="s">
        <v>234</v>
      </c>
      <c r="J70" s="214">
        <v>4</v>
      </c>
      <c r="K70" s="215">
        <v>41883</v>
      </c>
      <c r="L70" s="215">
        <v>42093</v>
      </c>
      <c r="M70" s="61">
        <f t="shared" si="0"/>
        <v>30</v>
      </c>
      <c r="N70" s="62" t="s">
        <v>235</v>
      </c>
      <c r="O70" s="63">
        <v>0</v>
      </c>
      <c r="P70" s="64">
        <f t="shared" si="1"/>
        <v>0</v>
      </c>
      <c r="Q70" s="65">
        <f t="shared" si="2"/>
        <v>0</v>
      </c>
      <c r="R70" s="65">
        <f t="shared" si="3"/>
        <v>0</v>
      </c>
      <c r="S70" s="65">
        <f t="shared" si="4"/>
        <v>30</v>
      </c>
      <c r="T70" s="66"/>
      <c r="U70" s="66"/>
      <c r="V70" s="67"/>
      <c r="W70" s="68">
        <f t="shared" si="5"/>
        <v>0</v>
      </c>
      <c r="X70" s="68">
        <f t="shared" si="6"/>
        <v>1</v>
      </c>
      <c r="Y70" s="69" t="str">
        <f t="shared" si="7"/>
        <v>EN TERMINO</v>
      </c>
      <c r="AA70" s="52"/>
      <c r="AB70" s="53" t="str">
        <f>IF(Y70="CUMPLIDA","CUMPLIDA",IF(Y70="EN TERMINO","EN TERMINO","VENCIDA"))</f>
        <v>EN TERMINO</v>
      </c>
      <c r="AE70" s="70"/>
    </row>
    <row r="71" spans="1:31" ht="67.5" x14ac:dyDescent="0.2">
      <c r="A71" s="1357">
        <v>35</v>
      </c>
      <c r="B71" s="1359">
        <v>0</v>
      </c>
      <c r="C71" s="1374" t="s">
        <v>236</v>
      </c>
      <c r="D71" s="1302" t="s">
        <v>45</v>
      </c>
      <c r="E71" s="1302" t="s">
        <v>46</v>
      </c>
      <c r="F71" s="104" t="s">
        <v>237</v>
      </c>
      <c r="G71" s="105" t="s">
        <v>46</v>
      </c>
      <c r="H71" s="216" t="s">
        <v>238</v>
      </c>
      <c r="I71" s="104" t="s">
        <v>239</v>
      </c>
      <c r="J71" s="106">
        <v>1</v>
      </c>
      <c r="K71" s="217">
        <v>41835</v>
      </c>
      <c r="L71" s="217">
        <v>41927</v>
      </c>
      <c r="M71" s="108">
        <f t="shared" si="0"/>
        <v>13.142857142857142</v>
      </c>
      <c r="N71" s="109" t="s">
        <v>240</v>
      </c>
      <c r="O71" s="110">
        <v>0</v>
      </c>
      <c r="P71" s="111">
        <f t="shared" si="1"/>
        <v>0</v>
      </c>
      <c r="Q71" s="112">
        <f t="shared" si="2"/>
        <v>0</v>
      </c>
      <c r="R71" s="112">
        <f t="shared" si="3"/>
        <v>0</v>
      </c>
      <c r="S71" s="112">
        <f t="shared" si="4"/>
        <v>13.142857142857142</v>
      </c>
      <c r="T71" s="113"/>
      <c r="U71" s="113"/>
      <c r="V71" s="114"/>
      <c r="W71" s="115">
        <f t="shared" si="5"/>
        <v>0</v>
      </c>
      <c r="X71" s="115">
        <f t="shared" si="6"/>
        <v>1</v>
      </c>
      <c r="Y71" s="116" t="str">
        <f t="shared" si="7"/>
        <v>EN TERMINO</v>
      </c>
      <c r="AA71" s="52"/>
      <c r="AB71" s="1233" t="str">
        <f>IF(Y71&amp;Y72="CUMPLIDA","CUMPLIDA",IF(OR(Y71="VENCIDA",Y72="VENCIDA"),"VENCIDA",IF(W71+W72=4,"CUMPLIDA","EN TERMINO")))</f>
        <v>EN TERMINO</v>
      </c>
      <c r="AE71" s="70"/>
    </row>
    <row r="72" spans="1:31" ht="68.25" thickBot="1" x14ac:dyDescent="0.25">
      <c r="A72" s="1371"/>
      <c r="B72" s="1372">
        <v>0</v>
      </c>
      <c r="C72" s="1200" t="s">
        <v>236</v>
      </c>
      <c r="D72" s="1200" t="s">
        <v>45</v>
      </c>
      <c r="E72" s="1200" t="s">
        <v>46</v>
      </c>
      <c r="F72" s="57" t="s">
        <v>241</v>
      </c>
      <c r="G72" s="159" t="s">
        <v>46</v>
      </c>
      <c r="H72" s="218" t="s">
        <v>242</v>
      </c>
      <c r="I72" s="57" t="s">
        <v>243</v>
      </c>
      <c r="J72" s="219">
        <v>1</v>
      </c>
      <c r="K72" s="220">
        <v>41944</v>
      </c>
      <c r="L72" s="220">
        <v>42093</v>
      </c>
      <c r="M72" s="161">
        <f t="shared" si="0"/>
        <v>21.285714285714285</v>
      </c>
      <c r="N72" s="162" t="s">
        <v>240</v>
      </c>
      <c r="O72" s="163">
        <v>0</v>
      </c>
      <c r="P72" s="164">
        <f t="shared" si="1"/>
        <v>0</v>
      </c>
      <c r="Q72" s="165">
        <f t="shared" si="2"/>
        <v>0</v>
      </c>
      <c r="R72" s="165">
        <f t="shared" si="3"/>
        <v>0</v>
      </c>
      <c r="S72" s="165">
        <f t="shared" si="4"/>
        <v>21.285714285714285</v>
      </c>
      <c r="T72" s="166"/>
      <c r="U72" s="166"/>
      <c r="V72" s="167"/>
      <c r="W72" s="168">
        <f t="shared" si="5"/>
        <v>0</v>
      </c>
      <c r="X72" s="168">
        <f t="shared" si="6"/>
        <v>1</v>
      </c>
      <c r="Y72" s="169" t="str">
        <f t="shared" si="7"/>
        <v>EN TERMINO</v>
      </c>
      <c r="AA72" s="52"/>
      <c r="AB72" s="1276"/>
      <c r="AE72" s="70"/>
    </row>
    <row r="73" spans="1:31" ht="135" x14ac:dyDescent="0.2">
      <c r="A73" s="1357">
        <v>36</v>
      </c>
      <c r="B73" s="1359">
        <v>0</v>
      </c>
      <c r="C73" s="1374" t="s">
        <v>244</v>
      </c>
      <c r="D73" s="1302" t="s">
        <v>45</v>
      </c>
      <c r="E73" s="1302" t="s">
        <v>46</v>
      </c>
      <c r="F73" s="104" t="s">
        <v>245</v>
      </c>
      <c r="G73" s="105" t="s">
        <v>46</v>
      </c>
      <c r="H73" s="216" t="s">
        <v>238</v>
      </c>
      <c r="I73" s="104" t="s">
        <v>239</v>
      </c>
      <c r="J73" s="106">
        <v>1</v>
      </c>
      <c r="K73" s="217">
        <v>41835</v>
      </c>
      <c r="L73" s="217">
        <v>41927</v>
      </c>
      <c r="M73" s="108">
        <f t="shared" si="0"/>
        <v>13.142857142857142</v>
      </c>
      <c r="N73" s="109" t="s">
        <v>240</v>
      </c>
      <c r="O73" s="110">
        <v>0</v>
      </c>
      <c r="P73" s="111">
        <f t="shared" si="1"/>
        <v>0</v>
      </c>
      <c r="Q73" s="112">
        <f t="shared" si="2"/>
        <v>0</v>
      </c>
      <c r="R73" s="112">
        <f t="shared" si="3"/>
        <v>0</v>
      </c>
      <c r="S73" s="112">
        <f t="shared" si="4"/>
        <v>13.142857142857142</v>
      </c>
      <c r="T73" s="113"/>
      <c r="U73" s="113"/>
      <c r="V73" s="114"/>
      <c r="W73" s="115">
        <f t="shared" si="5"/>
        <v>0</v>
      </c>
      <c r="X73" s="115">
        <f t="shared" si="6"/>
        <v>1</v>
      </c>
      <c r="Y73" s="116" t="str">
        <f t="shared" si="7"/>
        <v>EN TERMINO</v>
      </c>
      <c r="AA73" s="52"/>
      <c r="AB73" s="1233" t="str">
        <f>IF(Y73&amp;Y74="CUMPLIDA","CUMPLIDA",IF(OR(Y73="VENCIDA",Y74="VENCIDA"),"VENCIDA",IF(W73+W74=4,"CUMPLIDA","EN TERMINO")))</f>
        <v>EN TERMINO</v>
      </c>
      <c r="AE73" s="70"/>
    </row>
    <row r="74" spans="1:31" ht="135.75" thickBot="1" x14ac:dyDescent="0.25">
      <c r="A74" s="1371"/>
      <c r="B74" s="1372">
        <v>0</v>
      </c>
      <c r="C74" s="1200" t="s">
        <v>244</v>
      </c>
      <c r="D74" s="1200" t="s">
        <v>45</v>
      </c>
      <c r="E74" s="1200" t="s">
        <v>46</v>
      </c>
      <c r="F74" s="57" t="s">
        <v>245</v>
      </c>
      <c r="G74" s="159" t="s">
        <v>46</v>
      </c>
      <c r="H74" s="218" t="s">
        <v>246</v>
      </c>
      <c r="I74" s="57" t="s">
        <v>243</v>
      </c>
      <c r="J74" s="219">
        <v>1</v>
      </c>
      <c r="K74" s="220">
        <v>41944</v>
      </c>
      <c r="L74" s="220">
        <v>42093</v>
      </c>
      <c r="M74" s="161">
        <f t="shared" si="0"/>
        <v>21.285714285714285</v>
      </c>
      <c r="N74" s="162" t="s">
        <v>240</v>
      </c>
      <c r="O74" s="163">
        <v>0</v>
      </c>
      <c r="P74" s="164">
        <f t="shared" si="1"/>
        <v>0</v>
      </c>
      <c r="Q74" s="165">
        <f t="shared" si="2"/>
        <v>0</v>
      </c>
      <c r="R74" s="165">
        <f t="shared" si="3"/>
        <v>0</v>
      </c>
      <c r="S74" s="165">
        <f t="shared" si="4"/>
        <v>21.285714285714285</v>
      </c>
      <c r="T74" s="166"/>
      <c r="U74" s="166"/>
      <c r="V74" s="167"/>
      <c r="W74" s="168">
        <f t="shared" si="5"/>
        <v>0</v>
      </c>
      <c r="X74" s="168">
        <f t="shared" si="6"/>
        <v>1</v>
      </c>
      <c r="Y74" s="169" t="str">
        <f t="shared" si="7"/>
        <v>EN TERMINO</v>
      </c>
      <c r="AA74" s="52"/>
      <c r="AB74" s="1276"/>
      <c r="AE74" s="70"/>
    </row>
    <row r="75" spans="1:31" ht="45" x14ac:dyDescent="0.2">
      <c r="A75" s="1357">
        <v>37</v>
      </c>
      <c r="B75" s="1359">
        <v>0</v>
      </c>
      <c r="C75" s="1374" t="s">
        <v>247</v>
      </c>
      <c r="D75" s="1302" t="s">
        <v>45</v>
      </c>
      <c r="E75" s="1302" t="s">
        <v>46</v>
      </c>
      <c r="F75" s="104" t="s">
        <v>248</v>
      </c>
      <c r="G75" s="105" t="s">
        <v>46</v>
      </c>
      <c r="H75" s="216" t="s">
        <v>249</v>
      </c>
      <c r="I75" s="104" t="s">
        <v>250</v>
      </c>
      <c r="J75" s="106">
        <v>2</v>
      </c>
      <c r="K75" s="217">
        <v>41913</v>
      </c>
      <c r="L75" s="217">
        <v>42093</v>
      </c>
      <c r="M75" s="108">
        <f t="shared" si="0"/>
        <v>25.714285714285715</v>
      </c>
      <c r="N75" s="109" t="s">
        <v>251</v>
      </c>
      <c r="O75" s="110">
        <v>0</v>
      </c>
      <c r="P75" s="111">
        <f t="shared" si="1"/>
        <v>0</v>
      </c>
      <c r="Q75" s="112">
        <f t="shared" si="2"/>
        <v>0</v>
      </c>
      <c r="R75" s="112">
        <f t="shared" si="3"/>
        <v>0</v>
      </c>
      <c r="S75" s="112">
        <f t="shared" si="4"/>
        <v>25.714285714285715</v>
      </c>
      <c r="T75" s="113"/>
      <c r="U75" s="113"/>
      <c r="V75" s="114"/>
      <c r="W75" s="115">
        <f t="shared" si="5"/>
        <v>0</v>
      </c>
      <c r="X75" s="115">
        <f t="shared" si="6"/>
        <v>1</v>
      </c>
      <c r="Y75" s="116" t="str">
        <f t="shared" si="7"/>
        <v>EN TERMINO</v>
      </c>
      <c r="AA75" s="52"/>
      <c r="AB75" s="1233" t="str">
        <f>IF(Y75&amp;Y76&amp;Y77&amp;Y78="CUMPLIDA","CUMPLIDA",IF(OR(Y75="VENCIDA",Y76="VENCIDA",Y77="VENCIDA",Y78="VENCIDA"),"VENCIDA",IF(W75+W76+W77+W78=8,"CUMPLIDA","EN TERMINO")))</f>
        <v>EN TERMINO</v>
      </c>
      <c r="AE75" s="70"/>
    </row>
    <row r="76" spans="1:31" ht="67.5" x14ac:dyDescent="0.2">
      <c r="A76" s="1363"/>
      <c r="B76" s="1364">
        <v>0</v>
      </c>
      <c r="C76" s="1212"/>
      <c r="D76" s="1212" t="s">
        <v>45</v>
      </c>
      <c r="E76" s="1212" t="s">
        <v>46</v>
      </c>
      <c r="F76" s="221" t="s">
        <v>252</v>
      </c>
      <c r="G76" s="118" t="s">
        <v>46</v>
      </c>
      <c r="H76" s="221" t="s">
        <v>238</v>
      </c>
      <c r="I76" s="117" t="s">
        <v>239</v>
      </c>
      <c r="J76" s="119">
        <v>1</v>
      </c>
      <c r="K76" s="222">
        <v>41835</v>
      </c>
      <c r="L76" s="222">
        <v>41927</v>
      </c>
      <c r="M76" s="121">
        <f t="shared" ref="M76:M88" si="8">(+L76-K76)/7</f>
        <v>13.142857142857142</v>
      </c>
      <c r="N76" s="122" t="s">
        <v>240</v>
      </c>
      <c r="O76" s="123">
        <v>0</v>
      </c>
      <c r="P76" s="124">
        <f t="shared" si="1"/>
        <v>0</v>
      </c>
      <c r="Q76" s="125">
        <f t="shared" si="2"/>
        <v>0</v>
      </c>
      <c r="R76" s="125">
        <f t="shared" si="3"/>
        <v>0</v>
      </c>
      <c r="S76" s="125">
        <f t="shared" si="4"/>
        <v>13.142857142857142</v>
      </c>
      <c r="T76" s="126"/>
      <c r="U76" s="126"/>
      <c r="V76" s="127"/>
      <c r="W76" s="128">
        <f t="shared" si="5"/>
        <v>0</v>
      </c>
      <c r="X76" s="128">
        <f t="shared" si="6"/>
        <v>1</v>
      </c>
      <c r="Y76" s="129" t="str">
        <f t="shared" si="7"/>
        <v>EN TERMINO</v>
      </c>
      <c r="AA76" s="52"/>
      <c r="AB76" s="1271"/>
      <c r="AE76" s="70"/>
    </row>
    <row r="77" spans="1:31" ht="67.5" x14ac:dyDescent="0.2">
      <c r="A77" s="1363"/>
      <c r="B77" s="1364">
        <v>0</v>
      </c>
      <c r="C77" s="1212"/>
      <c r="D77" s="1212" t="s">
        <v>45</v>
      </c>
      <c r="E77" s="1212" t="s">
        <v>46</v>
      </c>
      <c r="F77" s="221" t="s">
        <v>252</v>
      </c>
      <c r="G77" s="118" t="s">
        <v>46</v>
      </c>
      <c r="H77" s="221" t="s">
        <v>242</v>
      </c>
      <c r="I77" s="117" t="s">
        <v>243</v>
      </c>
      <c r="J77" s="223">
        <v>1</v>
      </c>
      <c r="K77" s="222">
        <v>41944</v>
      </c>
      <c r="L77" s="222">
        <v>42093</v>
      </c>
      <c r="M77" s="121">
        <f t="shared" si="8"/>
        <v>21.285714285714285</v>
      </c>
      <c r="N77" s="122" t="s">
        <v>240</v>
      </c>
      <c r="O77" s="123">
        <v>0</v>
      </c>
      <c r="P77" s="124">
        <f t="shared" si="1"/>
        <v>0</v>
      </c>
      <c r="Q77" s="125">
        <f t="shared" si="2"/>
        <v>0</v>
      </c>
      <c r="R77" s="125">
        <f t="shared" si="3"/>
        <v>0</v>
      </c>
      <c r="S77" s="125">
        <f t="shared" si="4"/>
        <v>21.285714285714285</v>
      </c>
      <c r="T77" s="126"/>
      <c r="U77" s="126"/>
      <c r="V77" s="127"/>
      <c r="W77" s="128">
        <f t="shared" si="5"/>
        <v>0</v>
      </c>
      <c r="X77" s="128">
        <f t="shared" si="6"/>
        <v>1</v>
      </c>
      <c r="Y77" s="129" t="str">
        <f t="shared" si="7"/>
        <v>EN TERMINO</v>
      </c>
      <c r="AA77" s="52"/>
      <c r="AB77" s="1271"/>
      <c r="AE77" s="70"/>
    </row>
    <row r="78" spans="1:31" ht="39" thickBot="1" x14ac:dyDescent="0.25">
      <c r="A78" s="1371"/>
      <c r="B78" s="1372">
        <v>0</v>
      </c>
      <c r="C78" s="1200"/>
      <c r="D78" s="1200" t="s">
        <v>45</v>
      </c>
      <c r="E78" s="1200" t="s">
        <v>46</v>
      </c>
      <c r="F78" s="218" t="s">
        <v>253</v>
      </c>
      <c r="G78" s="159" t="s">
        <v>46</v>
      </c>
      <c r="H78" s="218" t="s">
        <v>254</v>
      </c>
      <c r="I78" s="57" t="s">
        <v>255</v>
      </c>
      <c r="J78" s="59">
        <v>6</v>
      </c>
      <c r="K78" s="220">
        <v>41883</v>
      </c>
      <c r="L78" s="220">
        <v>42369</v>
      </c>
      <c r="M78" s="161">
        <f t="shared" si="8"/>
        <v>69.428571428571431</v>
      </c>
      <c r="N78" s="162" t="s">
        <v>256</v>
      </c>
      <c r="O78" s="163">
        <v>0</v>
      </c>
      <c r="P78" s="164">
        <f t="shared" si="1"/>
        <v>0</v>
      </c>
      <c r="Q78" s="165">
        <f t="shared" si="2"/>
        <v>0</v>
      </c>
      <c r="R78" s="165">
        <f t="shared" si="3"/>
        <v>0</v>
      </c>
      <c r="S78" s="165">
        <f t="shared" si="4"/>
        <v>69.428571428571431</v>
      </c>
      <c r="T78" s="166"/>
      <c r="U78" s="166"/>
      <c r="V78" s="167"/>
      <c r="W78" s="168">
        <f t="shared" si="5"/>
        <v>0</v>
      </c>
      <c r="X78" s="168">
        <f t="shared" si="6"/>
        <v>1</v>
      </c>
      <c r="Y78" s="169" t="str">
        <f t="shared" si="7"/>
        <v>EN TERMINO</v>
      </c>
      <c r="AA78" s="52"/>
      <c r="AB78" s="1235"/>
      <c r="AE78" s="70"/>
    </row>
    <row r="79" spans="1:31" ht="101.25" x14ac:dyDescent="0.2">
      <c r="A79" s="1357">
        <v>38</v>
      </c>
      <c r="B79" s="1359">
        <v>0</v>
      </c>
      <c r="C79" s="1374" t="s">
        <v>257</v>
      </c>
      <c r="D79" s="1302" t="s">
        <v>45</v>
      </c>
      <c r="E79" s="1302" t="s">
        <v>46</v>
      </c>
      <c r="F79" s="216" t="s">
        <v>258</v>
      </c>
      <c r="G79" s="105" t="s">
        <v>46</v>
      </c>
      <c r="H79" s="216" t="s">
        <v>238</v>
      </c>
      <c r="I79" s="104" t="s">
        <v>239</v>
      </c>
      <c r="J79" s="106">
        <v>1</v>
      </c>
      <c r="K79" s="217">
        <v>41835</v>
      </c>
      <c r="L79" s="217">
        <v>41927</v>
      </c>
      <c r="M79" s="108">
        <f t="shared" si="8"/>
        <v>13.142857142857142</v>
      </c>
      <c r="N79" s="109" t="s">
        <v>240</v>
      </c>
      <c r="O79" s="110">
        <v>0</v>
      </c>
      <c r="P79" s="111">
        <f t="shared" ref="P79:P88" si="9">IF(O79/J79&gt;1,1,+O79/J79)</f>
        <v>0</v>
      </c>
      <c r="Q79" s="112">
        <f t="shared" ref="Q79:Q88" si="10">+M79*P79</f>
        <v>0</v>
      </c>
      <c r="R79" s="112">
        <f t="shared" ref="R79:R88" si="11">IF(L79&lt;=$T$9,Q79,0)</f>
        <v>0</v>
      </c>
      <c r="S79" s="112">
        <f t="shared" ref="S79:S88" si="12">IF($T$9&gt;=L79,M79,0)</f>
        <v>13.142857142857142</v>
      </c>
      <c r="T79" s="113"/>
      <c r="U79" s="113"/>
      <c r="V79" s="114"/>
      <c r="W79" s="115">
        <f t="shared" ref="W79:W88" si="13">IF(P79=100%,2,0)</f>
        <v>0</v>
      </c>
      <c r="X79" s="115">
        <f t="shared" ref="X79:X88" si="14">IF(L79&lt;$Z$3,0,1)</f>
        <v>1</v>
      </c>
      <c r="Y79" s="116" t="str">
        <f t="shared" ref="Y79:Y88" si="15">IF(W79+X79&gt;1,"CUMPLIDA",IF(X79=1,"EN TERMINO","VENCIDA"))</f>
        <v>EN TERMINO</v>
      </c>
      <c r="AA79" s="52"/>
      <c r="AB79" s="1233" t="str">
        <f>IF(Y79&amp;Y80="CUMPLIDA","CUMPLIDA",IF(OR(Y79="VENCIDA",Y80="VENCIDA"),"VENCIDA",IF(W79+W80=4,"CUMPLIDA","EN TERMINO")))</f>
        <v>EN TERMINO</v>
      </c>
      <c r="AE79" s="70"/>
    </row>
    <row r="80" spans="1:31" ht="102" thickBot="1" x14ac:dyDescent="0.25">
      <c r="A80" s="1371"/>
      <c r="B80" s="1372">
        <v>0</v>
      </c>
      <c r="C80" s="1200" t="s">
        <v>257</v>
      </c>
      <c r="D80" s="1200" t="s">
        <v>45</v>
      </c>
      <c r="E80" s="1200" t="s">
        <v>46</v>
      </c>
      <c r="F80" s="218" t="s">
        <v>258</v>
      </c>
      <c r="G80" s="159" t="s">
        <v>46</v>
      </c>
      <c r="H80" s="218" t="s">
        <v>246</v>
      </c>
      <c r="I80" s="57" t="s">
        <v>243</v>
      </c>
      <c r="J80" s="219">
        <v>1</v>
      </c>
      <c r="K80" s="220">
        <v>41944</v>
      </c>
      <c r="L80" s="220">
        <v>42093</v>
      </c>
      <c r="M80" s="161">
        <f t="shared" si="8"/>
        <v>21.285714285714285</v>
      </c>
      <c r="N80" s="162" t="s">
        <v>240</v>
      </c>
      <c r="O80" s="163">
        <v>0</v>
      </c>
      <c r="P80" s="164">
        <f t="shared" si="9"/>
        <v>0</v>
      </c>
      <c r="Q80" s="165">
        <f t="shared" si="10"/>
        <v>0</v>
      </c>
      <c r="R80" s="165">
        <f t="shared" si="11"/>
        <v>0</v>
      </c>
      <c r="S80" s="165">
        <f t="shared" si="12"/>
        <v>21.285714285714285</v>
      </c>
      <c r="T80" s="166"/>
      <c r="U80" s="166"/>
      <c r="V80" s="167"/>
      <c r="W80" s="168">
        <f t="shared" si="13"/>
        <v>0</v>
      </c>
      <c r="X80" s="168">
        <f t="shared" si="14"/>
        <v>1</v>
      </c>
      <c r="Y80" s="169" t="str">
        <f t="shared" si="15"/>
        <v>EN TERMINO</v>
      </c>
      <c r="AA80" s="52"/>
      <c r="AB80" s="1276"/>
      <c r="AE80" s="70"/>
    </row>
    <row r="81" spans="1:31" ht="90" x14ac:dyDescent="0.2">
      <c r="A81" s="1357">
        <v>39</v>
      </c>
      <c r="B81" s="1359">
        <v>0</v>
      </c>
      <c r="C81" s="1302" t="s">
        <v>259</v>
      </c>
      <c r="D81" s="1302" t="s">
        <v>45</v>
      </c>
      <c r="E81" s="1302" t="s">
        <v>46</v>
      </c>
      <c r="F81" s="104" t="s">
        <v>260</v>
      </c>
      <c r="G81" s="105" t="s">
        <v>46</v>
      </c>
      <c r="H81" s="104" t="s">
        <v>261</v>
      </c>
      <c r="I81" s="104" t="s">
        <v>262</v>
      </c>
      <c r="J81" s="106">
        <v>2</v>
      </c>
      <c r="K81" s="217">
        <v>41852</v>
      </c>
      <c r="L81" s="217">
        <v>42093</v>
      </c>
      <c r="M81" s="108">
        <f t="shared" si="8"/>
        <v>34.428571428571431</v>
      </c>
      <c r="N81" s="109" t="s">
        <v>263</v>
      </c>
      <c r="O81" s="110">
        <v>0</v>
      </c>
      <c r="P81" s="111">
        <f t="shared" si="9"/>
        <v>0</v>
      </c>
      <c r="Q81" s="112">
        <f t="shared" si="10"/>
        <v>0</v>
      </c>
      <c r="R81" s="112">
        <f t="shared" si="11"/>
        <v>0</v>
      </c>
      <c r="S81" s="112">
        <f t="shared" si="12"/>
        <v>34.428571428571431</v>
      </c>
      <c r="T81" s="113"/>
      <c r="U81" s="113"/>
      <c r="V81" s="114"/>
      <c r="W81" s="115">
        <f t="shared" si="13"/>
        <v>0</v>
      </c>
      <c r="X81" s="115">
        <f t="shared" si="14"/>
        <v>1</v>
      </c>
      <c r="Y81" s="116" t="str">
        <f t="shared" si="15"/>
        <v>EN TERMINO</v>
      </c>
      <c r="AA81" s="52"/>
      <c r="AB81" s="1233" t="str">
        <f>IF(Y81&amp;Y82="CUMPLIDA","CUMPLIDA",IF(OR(Y81="VENCIDA",Y82="VENCIDA"),"VENCIDA",IF(W81+W82=4,"CUMPLIDA","EN TERMINO")))</f>
        <v>EN TERMINO</v>
      </c>
      <c r="AE81" s="70"/>
    </row>
    <row r="82" spans="1:31" ht="158.25" thickBot="1" x14ac:dyDescent="0.25">
      <c r="A82" s="1358"/>
      <c r="B82" s="1360">
        <v>0</v>
      </c>
      <c r="C82" s="1213" t="s">
        <v>259</v>
      </c>
      <c r="D82" s="1213" t="s">
        <v>45</v>
      </c>
      <c r="E82" s="1213" t="s">
        <v>46</v>
      </c>
      <c r="F82" s="130" t="s">
        <v>264</v>
      </c>
      <c r="G82" s="131" t="s">
        <v>46</v>
      </c>
      <c r="H82" s="130" t="s">
        <v>265</v>
      </c>
      <c r="I82" s="130" t="s">
        <v>266</v>
      </c>
      <c r="J82" s="132">
        <v>2</v>
      </c>
      <c r="K82" s="224">
        <v>41852</v>
      </c>
      <c r="L82" s="224">
        <v>42369</v>
      </c>
      <c r="M82" s="134">
        <f t="shared" si="8"/>
        <v>73.857142857142861</v>
      </c>
      <c r="N82" s="135" t="s">
        <v>263</v>
      </c>
      <c r="O82" s="136">
        <v>0</v>
      </c>
      <c r="P82" s="137">
        <f t="shared" si="9"/>
        <v>0</v>
      </c>
      <c r="Q82" s="138">
        <f t="shared" si="10"/>
        <v>0</v>
      </c>
      <c r="R82" s="138">
        <f t="shared" si="11"/>
        <v>0</v>
      </c>
      <c r="S82" s="138">
        <f t="shared" si="12"/>
        <v>73.857142857142861</v>
      </c>
      <c r="T82" s="139"/>
      <c r="U82" s="139"/>
      <c r="V82" s="140"/>
      <c r="W82" s="141">
        <f t="shared" si="13"/>
        <v>0</v>
      </c>
      <c r="X82" s="141">
        <f t="shared" si="14"/>
        <v>1</v>
      </c>
      <c r="Y82" s="142" t="str">
        <f t="shared" si="15"/>
        <v>EN TERMINO</v>
      </c>
      <c r="AA82" s="52"/>
      <c r="AB82" s="1276"/>
      <c r="AE82" s="70"/>
    </row>
    <row r="83" spans="1:31" ht="124.5" thickBot="1" x14ac:dyDescent="0.25">
      <c r="A83" s="88">
        <v>40</v>
      </c>
      <c r="B83" s="89">
        <v>0</v>
      </c>
      <c r="C83" s="90" t="s">
        <v>267</v>
      </c>
      <c r="D83" s="90" t="s">
        <v>45</v>
      </c>
      <c r="E83" s="90" t="s">
        <v>46</v>
      </c>
      <c r="F83" s="91" t="s">
        <v>268</v>
      </c>
      <c r="G83" s="92" t="s">
        <v>46</v>
      </c>
      <c r="H83" s="225" t="s">
        <v>269</v>
      </c>
      <c r="I83" s="91" t="s">
        <v>270</v>
      </c>
      <c r="J83" s="93">
        <v>1</v>
      </c>
      <c r="K83" s="226">
        <v>41835</v>
      </c>
      <c r="L83" s="226">
        <v>42199</v>
      </c>
      <c r="M83" s="95">
        <f t="shared" si="8"/>
        <v>52</v>
      </c>
      <c r="N83" s="103" t="s">
        <v>263</v>
      </c>
      <c r="O83" s="96">
        <v>0</v>
      </c>
      <c r="P83" s="97">
        <f t="shared" si="9"/>
        <v>0</v>
      </c>
      <c r="Q83" s="98">
        <f t="shared" si="10"/>
        <v>0</v>
      </c>
      <c r="R83" s="98">
        <f t="shared" si="11"/>
        <v>0</v>
      </c>
      <c r="S83" s="98">
        <f t="shared" si="12"/>
        <v>52</v>
      </c>
      <c r="T83" s="99"/>
      <c r="U83" s="99"/>
      <c r="V83" s="100"/>
      <c r="W83" s="101">
        <f t="shared" si="13"/>
        <v>0</v>
      </c>
      <c r="X83" s="101">
        <f t="shared" si="14"/>
        <v>1</v>
      </c>
      <c r="Y83" s="102" t="str">
        <f t="shared" si="15"/>
        <v>EN TERMINO</v>
      </c>
      <c r="AA83" s="52"/>
      <c r="AB83" s="53" t="str">
        <f t="shared" ref="AB83:AB88" si="16">IF(Y83="CUMPLIDA","CUMPLIDA",IF(Y83="EN TERMINO","EN TERMINO","VENCIDA"))</f>
        <v>EN TERMINO</v>
      </c>
      <c r="AE83" s="70"/>
    </row>
    <row r="84" spans="1:31" ht="135.75" thickBot="1" x14ac:dyDescent="0.25">
      <c r="A84" s="71">
        <v>41</v>
      </c>
      <c r="B84" s="72">
        <v>0</v>
      </c>
      <c r="C84" s="73" t="s">
        <v>271</v>
      </c>
      <c r="D84" s="73" t="s">
        <v>45</v>
      </c>
      <c r="E84" s="73" t="s">
        <v>46</v>
      </c>
      <c r="F84" s="74" t="s">
        <v>272</v>
      </c>
      <c r="G84" s="75" t="s">
        <v>46</v>
      </c>
      <c r="H84" s="76" t="s">
        <v>273</v>
      </c>
      <c r="I84" s="74" t="s">
        <v>255</v>
      </c>
      <c r="J84" s="77">
        <v>1</v>
      </c>
      <c r="K84" s="227">
        <v>41852</v>
      </c>
      <c r="L84" s="227">
        <v>42003</v>
      </c>
      <c r="M84" s="79">
        <f t="shared" si="8"/>
        <v>21.571428571428573</v>
      </c>
      <c r="N84" s="80" t="s">
        <v>274</v>
      </c>
      <c r="O84" s="81">
        <v>0</v>
      </c>
      <c r="P84" s="82">
        <f t="shared" si="9"/>
        <v>0</v>
      </c>
      <c r="Q84" s="83">
        <f t="shared" si="10"/>
        <v>0</v>
      </c>
      <c r="R84" s="83">
        <f t="shared" si="11"/>
        <v>0</v>
      </c>
      <c r="S84" s="83">
        <f t="shared" si="12"/>
        <v>21.571428571428573</v>
      </c>
      <c r="T84" s="84"/>
      <c r="U84" s="84"/>
      <c r="V84" s="85"/>
      <c r="W84" s="86">
        <f t="shared" si="13"/>
        <v>0</v>
      </c>
      <c r="X84" s="86">
        <f t="shared" si="14"/>
        <v>1</v>
      </c>
      <c r="Y84" s="87" t="str">
        <f t="shared" si="15"/>
        <v>EN TERMINO</v>
      </c>
      <c r="AA84" s="52"/>
      <c r="AB84" s="53" t="str">
        <f t="shared" si="16"/>
        <v>EN TERMINO</v>
      </c>
      <c r="AE84" s="70"/>
    </row>
    <row r="85" spans="1:31" ht="79.5" thickBot="1" x14ac:dyDescent="0.25">
      <c r="A85" s="88">
        <v>42</v>
      </c>
      <c r="B85" s="89">
        <v>0</v>
      </c>
      <c r="C85" s="90" t="s">
        <v>275</v>
      </c>
      <c r="D85" s="90" t="s">
        <v>45</v>
      </c>
      <c r="E85" s="90" t="s">
        <v>46</v>
      </c>
      <c r="F85" s="91" t="s">
        <v>276</v>
      </c>
      <c r="G85" s="92" t="s">
        <v>46</v>
      </c>
      <c r="H85" s="91" t="s">
        <v>277</v>
      </c>
      <c r="I85" s="91" t="s">
        <v>278</v>
      </c>
      <c r="J85" s="93">
        <v>1</v>
      </c>
      <c r="K85" s="226">
        <v>42019</v>
      </c>
      <c r="L85" s="226">
        <v>42093</v>
      </c>
      <c r="M85" s="95">
        <f t="shared" si="8"/>
        <v>10.571428571428571</v>
      </c>
      <c r="N85" s="103" t="s">
        <v>240</v>
      </c>
      <c r="O85" s="96">
        <v>0</v>
      </c>
      <c r="P85" s="97">
        <f t="shared" si="9"/>
        <v>0</v>
      </c>
      <c r="Q85" s="98">
        <f t="shared" si="10"/>
        <v>0</v>
      </c>
      <c r="R85" s="98">
        <f t="shared" si="11"/>
        <v>0</v>
      </c>
      <c r="S85" s="98">
        <f t="shared" si="12"/>
        <v>10.571428571428571</v>
      </c>
      <c r="T85" s="99"/>
      <c r="U85" s="99"/>
      <c r="V85" s="100"/>
      <c r="W85" s="101">
        <f t="shared" si="13"/>
        <v>0</v>
      </c>
      <c r="X85" s="101">
        <f t="shared" si="14"/>
        <v>1</v>
      </c>
      <c r="Y85" s="102" t="str">
        <f t="shared" si="15"/>
        <v>EN TERMINO</v>
      </c>
      <c r="AA85" s="52"/>
      <c r="AB85" s="53" t="str">
        <f t="shared" si="16"/>
        <v>EN TERMINO</v>
      </c>
      <c r="AE85" s="70"/>
    </row>
    <row r="86" spans="1:31" ht="124.5" thickBot="1" x14ac:dyDescent="0.25">
      <c r="A86" s="71">
        <v>43</v>
      </c>
      <c r="B86" s="72">
        <v>0</v>
      </c>
      <c r="C86" s="73" t="s">
        <v>279</v>
      </c>
      <c r="D86" s="73" t="s">
        <v>45</v>
      </c>
      <c r="E86" s="73" t="s">
        <v>46</v>
      </c>
      <c r="F86" s="228" t="s">
        <v>280</v>
      </c>
      <c r="G86" s="75" t="s">
        <v>46</v>
      </c>
      <c r="H86" s="228" t="s">
        <v>281</v>
      </c>
      <c r="I86" s="228" t="s">
        <v>92</v>
      </c>
      <c r="J86" s="175">
        <v>1</v>
      </c>
      <c r="K86" s="227">
        <v>41835</v>
      </c>
      <c r="L86" s="227">
        <v>42185</v>
      </c>
      <c r="M86" s="79">
        <f t="shared" si="8"/>
        <v>50</v>
      </c>
      <c r="N86" s="80" t="s">
        <v>263</v>
      </c>
      <c r="O86" s="81">
        <v>0</v>
      </c>
      <c r="P86" s="82">
        <f t="shared" si="9"/>
        <v>0</v>
      </c>
      <c r="Q86" s="83">
        <f t="shared" si="10"/>
        <v>0</v>
      </c>
      <c r="R86" s="83">
        <f t="shared" si="11"/>
        <v>0</v>
      </c>
      <c r="S86" s="83">
        <f t="shared" si="12"/>
        <v>50</v>
      </c>
      <c r="T86" s="84"/>
      <c r="U86" s="84"/>
      <c r="V86" s="85"/>
      <c r="W86" s="86">
        <f t="shared" si="13"/>
        <v>0</v>
      </c>
      <c r="X86" s="86">
        <f t="shared" si="14"/>
        <v>1</v>
      </c>
      <c r="Y86" s="87" t="str">
        <f t="shared" si="15"/>
        <v>EN TERMINO</v>
      </c>
      <c r="AA86" s="52"/>
      <c r="AB86" s="53" t="str">
        <f t="shared" si="16"/>
        <v>EN TERMINO</v>
      </c>
      <c r="AE86" s="70"/>
    </row>
    <row r="87" spans="1:31" ht="124.5" thickBot="1" x14ac:dyDescent="0.25">
      <c r="A87" s="88">
        <v>44</v>
      </c>
      <c r="B87" s="89">
        <v>0</v>
      </c>
      <c r="C87" s="229" t="s">
        <v>282</v>
      </c>
      <c r="D87" s="90" t="s">
        <v>45</v>
      </c>
      <c r="E87" s="90" t="s">
        <v>46</v>
      </c>
      <c r="F87" s="209" t="s">
        <v>283</v>
      </c>
      <c r="G87" s="92" t="s">
        <v>46</v>
      </c>
      <c r="H87" s="209" t="s">
        <v>284</v>
      </c>
      <c r="I87" s="209" t="s">
        <v>239</v>
      </c>
      <c r="J87" s="172">
        <v>1</v>
      </c>
      <c r="K87" s="226">
        <v>41852</v>
      </c>
      <c r="L87" s="226">
        <v>41912</v>
      </c>
      <c r="M87" s="95">
        <f t="shared" si="8"/>
        <v>8.5714285714285712</v>
      </c>
      <c r="N87" s="103" t="s">
        <v>285</v>
      </c>
      <c r="O87" s="96">
        <v>0</v>
      </c>
      <c r="P87" s="97">
        <f t="shared" si="9"/>
        <v>0</v>
      </c>
      <c r="Q87" s="98">
        <f t="shared" si="10"/>
        <v>0</v>
      </c>
      <c r="R87" s="98">
        <f t="shared" si="11"/>
        <v>0</v>
      </c>
      <c r="S87" s="98">
        <f t="shared" si="12"/>
        <v>8.5714285714285712</v>
      </c>
      <c r="T87" s="99"/>
      <c r="U87" s="99"/>
      <c r="V87" s="100"/>
      <c r="W87" s="101">
        <f t="shared" si="13"/>
        <v>0</v>
      </c>
      <c r="X87" s="101">
        <f t="shared" si="14"/>
        <v>0</v>
      </c>
      <c r="Y87" s="102" t="str">
        <f t="shared" si="15"/>
        <v>VENCIDA</v>
      </c>
      <c r="AA87" s="52"/>
      <c r="AB87" s="53" t="str">
        <f t="shared" si="16"/>
        <v>VENCIDA</v>
      </c>
      <c r="AE87" s="70"/>
    </row>
    <row r="88" spans="1:31" ht="158.25" thickBot="1" x14ac:dyDescent="0.25">
      <c r="A88" s="71">
        <v>45</v>
      </c>
      <c r="B88" s="72">
        <v>0</v>
      </c>
      <c r="C88" s="230" t="s">
        <v>286</v>
      </c>
      <c r="D88" s="73" t="s">
        <v>45</v>
      </c>
      <c r="E88" s="73" t="s">
        <v>46</v>
      </c>
      <c r="F88" s="228" t="s">
        <v>287</v>
      </c>
      <c r="G88" s="75" t="s">
        <v>46</v>
      </c>
      <c r="H88" s="228" t="s">
        <v>288</v>
      </c>
      <c r="I88" s="228" t="s">
        <v>289</v>
      </c>
      <c r="J88" s="175">
        <v>1</v>
      </c>
      <c r="K88" s="227">
        <v>41852</v>
      </c>
      <c r="L88" s="227">
        <v>41912</v>
      </c>
      <c r="M88" s="79">
        <f t="shared" si="8"/>
        <v>8.5714285714285712</v>
      </c>
      <c r="N88" s="80" t="s">
        <v>285</v>
      </c>
      <c r="O88" s="81">
        <v>0</v>
      </c>
      <c r="P88" s="82">
        <f t="shared" si="9"/>
        <v>0</v>
      </c>
      <c r="Q88" s="83">
        <f t="shared" si="10"/>
        <v>0</v>
      </c>
      <c r="R88" s="83">
        <f t="shared" si="11"/>
        <v>0</v>
      </c>
      <c r="S88" s="83">
        <f t="shared" si="12"/>
        <v>8.5714285714285712</v>
      </c>
      <c r="T88" s="84"/>
      <c r="U88" s="84"/>
      <c r="V88" s="85"/>
      <c r="W88" s="86">
        <f t="shared" si="13"/>
        <v>0</v>
      </c>
      <c r="X88" s="86">
        <f t="shared" si="14"/>
        <v>0</v>
      </c>
      <c r="Y88" s="87" t="str">
        <f t="shared" si="15"/>
        <v>VENCIDA</v>
      </c>
      <c r="AA88" s="52"/>
      <c r="AB88" s="53" t="str">
        <f t="shared" si="16"/>
        <v>VENCIDA</v>
      </c>
      <c r="AE88" s="70"/>
    </row>
    <row r="89" spans="1:31" ht="13.5" thickBot="1" x14ac:dyDescent="0.25">
      <c r="A89" s="231" t="s">
        <v>290</v>
      </c>
      <c r="B89" s="232"/>
      <c r="C89" s="232"/>
      <c r="D89" s="232"/>
      <c r="E89" s="232"/>
      <c r="F89" s="232"/>
      <c r="G89" s="232"/>
      <c r="H89" s="232"/>
      <c r="I89" s="232"/>
      <c r="J89" s="232"/>
      <c r="K89" s="232"/>
      <c r="L89" s="232"/>
      <c r="M89" s="232"/>
      <c r="O89" s="233"/>
      <c r="P89" s="234"/>
      <c r="Q89" s="235"/>
      <c r="R89" s="235"/>
      <c r="S89" s="235"/>
      <c r="T89" s="236"/>
      <c r="U89" s="236"/>
      <c r="V89" s="235"/>
      <c r="W89" s="237"/>
      <c r="X89" s="237"/>
      <c r="Y89" s="238"/>
      <c r="Z89" s="237"/>
      <c r="AA89" s="238"/>
      <c r="AB89" s="237"/>
    </row>
    <row r="90" spans="1:31" ht="225.75" customHeight="1" thickBot="1" x14ac:dyDescent="0.25">
      <c r="A90" s="71">
        <v>1</v>
      </c>
      <c r="B90" s="72">
        <v>0</v>
      </c>
      <c r="C90" s="73" t="s">
        <v>291</v>
      </c>
      <c r="D90" s="73" t="s">
        <v>292</v>
      </c>
      <c r="E90" s="73" t="s">
        <v>46</v>
      </c>
      <c r="F90" s="75" t="s">
        <v>293</v>
      </c>
      <c r="G90" s="75" t="s">
        <v>46</v>
      </c>
      <c r="H90" s="239" t="s">
        <v>294</v>
      </c>
      <c r="I90" s="239" t="s">
        <v>295</v>
      </c>
      <c r="J90" s="240">
        <v>12</v>
      </c>
      <c r="K90" s="241">
        <v>41487</v>
      </c>
      <c r="L90" s="241">
        <v>41851</v>
      </c>
      <c r="M90" s="79">
        <f t="shared" ref="M90:M142" si="17">(+L90-K90)/7</f>
        <v>52</v>
      </c>
      <c r="N90" s="80" t="s">
        <v>296</v>
      </c>
      <c r="O90" s="81">
        <v>12</v>
      </c>
      <c r="P90" s="82">
        <f>IF(O90/J90&gt;1,1,+O90/J90)</f>
        <v>1</v>
      </c>
      <c r="Q90" s="83">
        <f>+M90*P90</f>
        <v>52</v>
      </c>
      <c r="R90" s="83">
        <f>IF(L90&lt;=$T$8,Q90,0)</f>
        <v>52</v>
      </c>
      <c r="S90" s="83">
        <f>IF($T$8&gt;=L90,M90,0)</f>
        <v>52</v>
      </c>
      <c r="T90" s="84"/>
      <c r="U90" s="84"/>
      <c r="V90" s="85" t="s">
        <v>297</v>
      </c>
      <c r="W90" s="86">
        <f>IF(P90=100%,2,0)</f>
        <v>2</v>
      </c>
      <c r="X90" s="86">
        <f>IF(L90&lt;$Z$3,0,1)</f>
        <v>0</v>
      </c>
      <c r="Y90" s="87" t="str">
        <f t="shared" ref="Y90:Y138" si="18">IF(W90+X90&gt;1,"CUMPLIDA",IF(X90=1,"EN TERMINO","VENCIDA"))</f>
        <v>CUMPLIDA</v>
      </c>
      <c r="AA90" s="238"/>
      <c r="AB90" s="53" t="str">
        <f>IF(Y90="CUMPLIDA","CUMPLIDA",IF(Y90="EN TERMINO","EN TERMINO","VENCIDA"))</f>
        <v>CUMPLIDA</v>
      </c>
      <c r="AE90" s="242"/>
    </row>
    <row r="91" spans="1:31" ht="230.25" thickBot="1" x14ac:dyDescent="0.25">
      <c r="A91" s="71">
        <v>3</v>
      </c>
      <c r="B91" s="72">
        <v>0</v>
      </c>
      <c r="C91" s="73" t="s">
        <v>298</v>
      </c>
      <c r="D91" s="73" t="s">
        <v>292</v>
      </c>
      <c r="E91" s="73" t="s">
        <v>46</v>
      </c>
      <c r="F91" s="75" t="s">
        <v>299</v>
      </c>
      <c r="G91" s="75" t="s">
        <v>46</v>
      </c>
      <c r="H91" s="239" t="s">
        <v>300</v>
      </c>
      <c r="I91" s="239" t="s">
        <v>301</v>
      </c>
      <c r="J91" s="240">
        <v>1</v>
      </c>
      <c r="K91" s="241">
        <v>41487</v>
      </c>
      <c r="L91" s="241">
        <v>41639</v>
      </c>
      <c r="M91" s="79">
        <f t="shared" si="17"/>
        <v>21.714285714285715</v>
      </c>
      <c r="N91" s="80" t="s">
        <v>296</v>
      </c>
      <c r="O91" s="81">
        <v>0.67</v>
      </c>
      <c r="P91" s="82">
        <f t="shared" ref="P91:P142" si="19">IF(O91/J91&gt;1,1,+O91/J91)</f>
        <v>0.67</v>
      </c>
      <c r="Q91" s="83">
        <f t="shared" ref="Q91:Q142" si="20">+M91*P91</f>
        <v>14.54857142857143</v>
      </c>
      <c r="R91" s="83">
        <f t="shared" ref="R91:R142" si="21">IF(L91&lt;=$T$8,Q91,0)</f>
        <v>14.54857142857143</v>
      </c>
      <c r="S91" s="83">
        <f t="shared" ref="S91:S142" si="22">IF($T$8&gt;=L91,M91,0)</f>
        <v>21.714285714285715</v>
      </c>
      <c r="T91" s="84"/>
      <c r="U91" s="84"/>
      <c r="V91" s="85" t="s">
        <v>302</v>
      </c>
      <c r="W91" s="86">
        <f t="shared" ref="W91:W142" si="23">IF(P91=100%,2,0)</f>
        <v>0</v>
      </c>
      <c r="X91" s="86">
        <f t="shared" ref="X91:X142" si="24">IF(L91&lt;$Z$3,0,1)</f>
        <v>0</v>
      </c>
      <c r="Y91" s="87" t="str">
        <f t="shared" si="18"/>
        <v>VENCIDA</v>
      </c>
      <c r="AA91" s="238"/>
      <c r="AB91" s="53" t="str">
        <f>IF(Y91="CUMPLIDA","CUMPLIDA",IF(Y91="EN TERMINO","EN TERMINO","VENCIDA"))</f>
        <v>VENCIDA</v>
      </c>
      <c r="AE91" s="242"/>
    </row>
    <row r="92" spans="1:31" ht="204.75" thickBot="1" x14ac:dyDescent="0.25">
      <c r="A92" s="54">
        <v>4</v>
      </c>
      <c r="B92" s="55">
        <v>0</v>
      </c>
      <c r="C92" s="56" t="s">
        <v>303</v>
      </c>
      <c r="D92" s="56" t="s">
        <v>292</v>
      </c>
      <c r="E92" s="56" t="s">
        <v>46</v>
      </c>
      <c r="F92" s="58" t="s">
        <v>304</v>
      </c>
      <c r="G92" s="58" t="s">
        <v>46</v>
      </c>
      <c r="H92" s="243" t="s">
        <v>305</v>
      </c>
      <c r="I92" s="243" t="s">
        <v>306</v>
      </c>
      <c r="J92" s="244">
        <v>3</v>
      </c>
      <c r="K92" s="245">
        <v>41487</v>
      </c>
      <c r="L92" s="245">
        <v>41623</v>
      </c>
      <c r="M92" s="61">
        <f t="shared" si="17"/>
        <v>19.428571428571427</v>
      </c>
      <c r="N92" s="62" t="s">
        <v>296</v>
      </c>
      <c r="O92" s="63">
        <v>3</v>
      </c>
      <c r="P92" s="64">
        <f t="shared" si="19"/>
        <v>1</v>
      </c>
      <c r="Q92" s="65">
        <f t="shared" si="20"/>
        <v>19.428571428571427</v>
      </c>
      <c r="R92" s="65">
        <f t="shared" si="21"/>
        <v>19.428571428571427</v>
      </c>
      <c r="S92" s="65">
        <f t="shared" si="22"/>
        <v>19.428571428571427</v>
      </c>
      <c r="T92" s="66"/>
      <c r="U92" s="66"/>
      <c r="V92" s="85" t="s">
        <v>307</v>
      </c>
      <c r="W92" s="68">
        <f t="shared" si="23"/>
        <v>2</v>
      </c>
      <c r="X92" s="68">
        <f t="shared" si="24"/>
        <v>0</v>
      </c>
      <c r="Y92" s="69" t="str">
        <f t="shared" si="18"/>
        <v>CUMPLIDA</v>
      </c>
      <c r="AA92" s="238"/>
      <c r="AB92" s="53" t="str">
        <f>IF(Y92="CUMPLIDA","CUMPLIDA",IF(Y92="EN TERMINO","EN TERMINO","VENCIDA"))</f>
        <v>CUMPLIDA</v>
      </c>
      <c r="AE92" s="242"/>
    </row>
    <row r="93" spans="1:31" ht="90" thickBot="1" x14ac:dyDescent="0.25">
      <c r="A93" s="246">
        <v>5</v>
      </c>
      <c r="B93" s="247">
        <v>0</v>
      </c>
      <c r="C93" s="248" t="s">
        <v>308</v>
      </c>
      <c r="D93" s="248" t="s">
        <v>292</v>
      </c>
      <c r="E93" s="248" t="s">
        <v>46</v>
      </c>
      <c r="F93" s="249" t="s">
        <v>309</v>
      </c>
      <c r="G93" s="105" t="s">
        <v>46</v>
      </c>
      <c r="H93" s="250" t="s">
        <v>310</v>
      </c>
      <c r="I93" s="250" t="s">
        <v>311</v>
      </c>
      <c r="J93" s="251">
        <v>2</v>
      </c>
      <c r="K93" s="252">
        <v>41487</v>
      </c>
      <c r="L93" s="252">
        <v>41851</v>
      </c>
      <c r="M93" s="108">
        <f t="shared" si="17"/>
        <v>52</v>
      </c>
      <c r="N93" s="109" t="s">
        <v>312</v>
      </c>
      <c r="O93" s="110">
        <v>2</v>
      </c>
      <c r="P93" s="111">
        <f t="shared" si="19"/>
        <v>1</v>
      </c>
      <c r="Q93" s="112">
        <f t="shared" si="20"/>
        <v>52</v>
      </c>
      <c r="R93" s="112">
        <f t="shared" si="21"/>
        <v>52</v>
      </c>
      <c r="S93" s="112">
        <f t="shared" si="22"/>
        <v>52</v>
      </c>
      <c r="T93" s="113"/>
      <c r="U93" s="113"/>
      <c r="V93" s="67" t="s">
        <v>313</v>
      </c>
      <c r="W93" s="115">
        <f t="shared" si="23"/>
        <v>2</v>
      </c>
      <c r="X93" s="115">
        <f t="shared" si="24"/>
        <v>0</v>
      </c>
      <c r="Y93" s="116" t="str">
        <f t="shared" si="18"/>
        <v>CUMPLIDA</v>
      </c>
      <c r="AA93" s="238"/>
      <c r="AB93" s="53" t="str">
        <f>IF(Y93="CUMPLIDA","CUMPLIDA",IF(Y93="EN TERMINO","EN TERMINO","VENCIDA"))</f>
        <v>CUMPLIDA</v>
      </c>
      <c r="AE93" s="242"/>
    </row>
    <row r="94" spans="1:31" ht="102" x14ac:dyDescent="0.2">
      <c r="A94" s="1357">
        <v>6</v>
      </c>
      <c r="B94" s="1359">
        <v>0</v>
      </c>
      <c r="C94" s="1302" t="s">
        <v>314</v>
      </c>
      <c r="D94" s="1279" t="s">
        <v>292</v>
      </c>
      <c r="E94" s="1279" t="s">
        <v>46</v>
      </c>
      <c r="F94" s="249" t="s">
        <v>315</v>
      </c>
      <c r="G94" s="105" t="s">
        <v>46</v>
      </c>
      <c r="H94" s="250" t="s">
        <v>316</v>
      </c>
      <c r="I94" s="250" t="s">
        <v>317</v>
      </c>
      <c r="J94" s="251">
        <v>2</v>
      </c>
      <c r="K94" s="252">
        <v>41487</v>
      </c>
      <c r="L94" s="252">
        <v>41851</v>
      </c>
      <c r="M94" s="108">
        <f t="shared" si="17"/>
        <v>52</v>
      </c>
      <c r="N94" s="109" t="s">
        <v>312</v>
      </c>
      <c r="O94" s="110">
        <v>2</v>
      </c>
      <c r="P94" s="111">
        <f t="shared" si="19"/>
        <v>1</v>
      </c>
      <c r="Q94" s="112">
        <f t="shared" si="20"/>
        <v>52</v>
      </c>
      <c r="R94" s="112">
        <f t="shared" si="21"/>
        <v>52</v>
      </c>
      <c r="S94" s="112">
        <f t="shared" si="22"/>
        <v>52</v>
      </c>
      <c r="T94" s="113"/>
      <c r="U94" s="113"/>
      <c r="V94" s="67" t="s">
        <v>318</v>
      </c>
      <c r="W94" s="115">
        <f t="shared" si="23"/>
        <v>2</v>
      </c>
      <c r="X94" s="115">
        <f t="shared" si="24"/>
        <v>0</v>
      </c>
      <c r="Y94" s="116" t="str">
        <f t="shared" si="18"/>
        <v>CUMPLIDA</v>
      </c>
      <c r="AA94" s="238"/>
      <c r="AB94" s="1233" t="str">
        <f>IF(Y94&amp;Y95="CUMPLIDA","CUMPLIDA",IF(OR(Y94="VENCIDA",Y95="VENCIDA"),"VENCIDA",IF(W94+W95=4,"CUMPLIDA","EN TERMINO")))</f>
        <v>CUMPLIDA</v>
      </c>
      <c r="AE94" s="242"/>
    </row>
    <row r="95" spans="1:31" ht="75.75" thickBot="1" x14ac:dyDescent="0.25">
      <c r="A95" s="1358"/>
      <c r="B95" s="1360"/>
      <c r="C95" s="1303"/>
      <c r="D95" s="1280"/>
      <c r="E95" s="1280"/>
      <c r="F95" s="253" t="s">
        <v>319</v>
      </c>
      <c r="G95" s="131" t="s">
        <v>46</v>
      </c>
      <c r="H95" s="254" t="s">
        <v>320</v>
      </c>
      <c r="I95" s="254" t="s">
        <v>321</v>
      </c>
      <c r="J95" s="255">
        <v>2</v>
      </c>
      <c r="K95" s="256">
        <v>41487</v>
      </c>
      <c r="L95" s="256">
        <v>41851</v>
      </c>
      <c r="M95" s="134">
        <f t="shared" si="17"/>
        <v>52</v>
      </c>
      <c r="N95" s="135" t="s">
        <v>312</v>
      </c>
      <c r="O95" s="136">
        <v>2</v>
      </c>
      <c r="P95" s="137">
        <f t="shared" si="19"/>
        <v>1</v>
      </c>
      <c r="Q95" s="138">
        <f t="shared" si="20"/>
        <v>52</v>
      </c>
      <c r="R95" s="138">
        <f t="shared" si="21"/>
        <v>52</v>
      </c>
      <c r="S95" s="138">
        <f t="shared" si="22"/>
        <v>52</v>
      </c>
      <c r="T95" s="139"/>
      <c r="U95" s="257"/>
      <c r="V95" s="258" t="s">
        <v>322</v>
      </c>
      <c r="W95" s="259">
        <f t="shared" si="23"/>
        <v>2</v>
      </c>
      <c r="X95" s="141">
        <f t="shared" si="24"/>
        <v>0</v>
      </c>
      <c r="Y95" s="142" t="str">
        <f t="shared" si="18"/>
        <v>CUMPLIDA</v>
      </c>
      <c r="AA95" s="238"/>
      <c r="AB95" s="1276"/>
      <c r="AE95" s="242"/>
    </row>
    <row r="96" spans="1:31" ht="60.75" thickBot="1" x14ac:dyDescent="0.25">
      <c r="A96" s="176">
        <v>7</v>
      </c>
      <c r="B96" s="177">
        <v>0</v>
      </c>
      <c r="C96" s="260" t="s">
        <v>323</v>
      </c>
      <c r="D96" s="178" t="s">
        <v>292</v>
      </c>
      <c r="E96" s="178" t="s">
        <v>46</v>
      </c>
      <c r="F96" s="261" t="s">
        <v>324</v>
      </c>
      <c r="G96" s="180" t="s">
        <v>46</v>
      </c>
      <c r="H96" s="262" t="s">
        <v>320</v>
      </c>
      <c r="I96" s="262" t="s">
        <v>325</v>
      </c>
      <c r="J96" s="263">
        <v>2</v>
      </c>
      <c r="K96" s="264">
        <v>41487</v>
      </c>
      <c r="L96" s="264">
        <v>41851</v>
      </c>
      <c r="M96" s="183">
        <f t="shared" si="17"/>
        <v>52</v>
      </c>
      <c r="N96" s="184" t="s">
        <v>312</v>
      </c>
      <c r="O96" s="185">
        <v>2</v>
      </c>
      <c r="P96" s="186">
        <f t="shared" si="19"/>
        <v>1</v>
      </c>
      <c r="Q96" s="187">
        <f t="shared" si="20"/>
        <v>52</v>
      </c>
      <c r="R96" s="187">
        <f t="shared" si="21"/>
        <v>52</v>
      </c>
      <c r="S96" s="187">
        <f t="shared" si="22"/>
        <v>52</v>
      </c>
      <c r="T96" s="188"/>
      <c r="U96" s="265"/>
      <c r="V96" s="266" t="s">
        <v>326</v>
      </c>
      <c r="W96" s="267">
        <f t="shared" si="23"/>
        <v>2</v>
      </c>
      <c r="X96" s="190">
        <f t="shared" si="24"/>
        <v>0</v>
      </c>
      <c r="Y96" s="191" t="str">
        <f t="shared" si="18"/>
        <v>CUMPLIDA</v>
      </c>
      <c r="AA96" s="238"/>
      <c r="AB96" s="53" t="str">
        <f>IF(Y96="CUMPLIDA","CUMPLIDA",IF(Y96="EN TERMINO","EN TERMINO","VENCIDA"))</f>
        <v>CUMPLIDA</v>
      </c>
      <c r="AE96" s="242"/>
    </row>
    <row r="97" spans="1:31" ht="38.25" x14ac:dyDescent="0.2">
      <c r="A97" s="1357">
        <v>8</v>
      </c>
      <c r="B97" s="1359">
        <v>0</v>
      </c>
      <c r="C97" s="1302" t="s">
        <v>327</v>
      </c>
      <c r="D97" s="1279" t="s">
        <v>292</v>
      </c>
      <c r="E97" s="1279" t="s">
        <v>46</v>
      </c>
      <c r="F97" s="249" t="s">
        <v>328</v>
      </c>
      <c r="G97" s="105" t="s">
        <v>46</v>
      </c>
      <c r="H97" s="250" t="s">
        <v>329</v>
      </c>
      <c r="I97" s="250" t="s">
        <v>330</v>
      </c>
      <c r="J97" s="251">
        <v>1</v>
      </c>
      <c r="K97" s="252">
        <v>41487</v>
      </c>
      <c r="L97" s="252">
        <v>41639</v>
      </c>
      <c r="M97" s="108">
        <f t="shared" si="17"/>
        <v>21.714285714285715</v>
      </c>
      <c r="N97" s="109" t="s">
        <v>312</v>
      </c>
      <c r="O97" s="110">
        <v>1</v>
      </c>
      <c r="P97" s="111">
        <f t="shared" si="19"/>
        <v>1</v>
      </c>
      <c r="Q97" s="112">
        <f t="shared" si="20"/>
        <v>21.714285714285715</v>
      </c>
      <c r="R97" s="112">
        <f t="shared" si="21"/>
        <v>21.714285714285715</v>
      </c>
      <c r="S97" s="112">
        <f t="shared" si="22"/>
        <v>21.714285714285715</v>
      </c>
      <c r="T97" s="113"/>
      <c r="U97" s="268"/>
      <c r="V97" s="269" t="s">
        <v>331</v>
      </c>
      <c r="W97" s="270">
        <f t="shared" si="23"/>
        <v>2</v>
      </c>
      <c r="X97" s="115">
        <f t="shared" si="24"/>
        <v>0</v>
      </c>
      <c r="Y97" s="116" t="str">
        <f t="shared" si="18"/>
        <v>CUMPLIDA</v>
      </c>
      <c r="AA97" s="238"/>
      <c r="AB97" s="1233" t="str">
        <f>IF(Y97&amp;Y98="CUMPLIDA","CUMPLIDA",IF(OR(Y97="VENCIDA",Y98="VENCIDA"),"VENCIDA",IF(W97+W98=4,"CUMPLIDA","EN TERMINO")))</f>
        <v>CUMPLIDA</v>
      </c>
      <c r="AE97" s="242"/>
    </row>
    <row r="98" spans="1:31" ht="64.5" thickBot="1" x14ac:dyDescent="0.25">
      <c r="A98" s="1358"/>
      <c r="B98" s="1360"/>
      <c r="C98" s="1303"/>
      <c r="D98" s="1280"/>
      <c r="E98" s="1280"/>
      <c r="F98" s="253" t="s">
        <v>332</v>
      </c>
      <c r="G98" s="131" t="s">
        <v>46</v>
      </c>
      <c r="H98" s="254" t="s">
        <v>333</v>
      </c>
      <c r="I98" s="254" t="s">
        <v>334</v>
      </c>
      <c r="J98" s="271">
        <v>1</v>
      </c>
      <c r="K98" s="256">
        <v>41487</v>
      </c>
      <c r="L98" s="256">
        <v>41729</v>
      </c>
      <c r="M98" s="134">
        <f t="shared" si="17"/>
        <v>34.571428571428569</v>
      </c>
      <c r="N98" s="135" t="s">
        <v>312</v>
      </c>
      <c r="O98" s="272">
        <v>1</v>
      </c>
      <c r="P98" s="137">
        <f t="shared" si="19"/>
        <v>1</v>
      </c>
      <c r="Q98" s="138">
        <f t="shared" si="20"/>
        <v>34.571428571428569</v>
      </c>
      <c r="R98" s="138">
        <f t="shared" si="21"/>
        <v>34.571428571428569</v>
      </c>
      <c r="S98" s="138">
        <f t="shared" si="22"/>
        <v>34.571428571428569</v>
      </c>
      <c r="T98" s="139"/>
      <c r="U98" s="139"/>
      <c r="V98" s="189" t="s">
        <v>101</v>
      </c>
      <c r="W98" s="141">
        <f t="shared" si="23"/>
        <v>2</v>
      </c>
      <c r="X98" s="141">
        <f t="shared" si="24"/>
        <v>0</v>
      </c>
      <c r="Y98" s="142" t="str">
        <f t="shared" si="18"/>
        <v>CUMPLIDA</v>
      </c>
      <c r="AA98" s="238"/>
      <c r="AB98" s="1276"/>
      <c r="AE98" s="242"/>
    </row>
    <row r="99" spans="1:31" ht="204.75" thickBot="1" x14ac:dyDescent="0.25">
      <c r="A99" s="71">
        <v>10</v>
      </c>
      <c r="B99" s="72">
        <v>0</v>
      </c>
      <c r="C99" s="273" t="s">
        <v>335</v>
      </c>
      <c r="D99" s="73" t="s">
        <v>292</v>
      </c>
      <c r="E99" s="73" t="s">
        <v>46</v>
      </c>
      <c r="F99" s="274" t="s">
        <v>336</v>
      </c>
      <c r="G99" s="75" t="s">
        <v>46</v>
      </c>
      <c r="H99" s="239" t="s">
        <v>337</v>
      </c>
      <c r="I99" s="239" t="s">
        <v>338</v>
      </c>
      <c r="J99" s="240">
        <v>1</v>
      </c>
      <c r="K99" s="241">
        <v>41487</v>
      </c>
      <c r="L99" s="241">
        <v>41820</v>
      </c>
      <c r="M99" s="79">
        <f t="shared" si="17"/>
        <v>47.571428571428569</v>
      </c>
      <c r="N99" s="80" t="s">
        <v>312</v>
      </c>
      <c r="O99" s="81">
        <v>1</v>
      </c>
      <c r="P99" s="82">
        <f t="shared" si="19"/>
        <v>1</v>
      </c>
      <c r="Q99" s="83">
        <f t="shared" si="20"/>
        <v>47.571428571428569</v>
      </c>
      <c r="R99" s="83">
        <f t="shared" si="21"/>
        <v>47.571428571428569</v>
      </c>
      <c r="S99" s="83">
        <f t="shared" si="22"/>
        <v>47.571428571428569</v>
      </c>
      <c r="T99" s="84"/>
      <c r="U99" s="84"/>
      <c r="V99" s="275" t="s">
        <v>339</v>
      </c>
      <c r="W99" s="86">
        <f t="shared" si="23"/>
        <v>2</v>
      </c>
      <c r="X99" s="86">
        <f t="shared" si="24"/>
        <v>0</v>
      </c>
      <c r="Y99" s="87" t="str">
        <f t="shared" si="18"/>
        <v>CUMPLIDA</v>
      </c>
      <c r="AA99" s="238"/>
      <c r="AB99" s="53" t="str">
        <f>IF(Y99="CUMPLIDA","CUMPLIDA",IF(Y99="EN TERMINO","EN TERMINO","VENCIDA"))</f>
        <v>CUMPLIDA</v>
      </c>
      <c r="AE99" s="242"/>
    </row>
    <row r="100" spans="1:31" ht="179.25" thickBot="1" x14ac:dyDescent="0.25">
      <c r="A100" s="71">
        <v>11</v>
      </c>
      <c r="B100" s="72">
        <v>0</v>
      </c>
      <c r="C100" s="273" t="s">
        <v>340</v>
      </c>
      <c r="D100" s="73" t="s">
        <v>292</v>
      </c>
      <c r="E100" s="73" t="s">
        <v>46</v>
      </c>
      <c r="F100" s="274" t="s">
        <v>341</v>
      </c>
      <c r="G100" s="75" t="s">
        <v>46</v>
      </c>
      <c r="H100" s="239" t="s">
        <v>342</v>
      </c>
      <c r="I100" s="239" t="s">
        <v>343</v>
      </c>
      <c r="J100" s="240">
        <v>2</v>
      </c>
      <c r="K100" s="241">
        <v>41487</v>
      </c>
      <c r="L100" s="241">
        <v>41729</v>
      </c>
      <c r="M100" s="79">
        <f t="shared" si="17"/>
        <v>34.571428571428569</v>
      </c>
      <c r="N100" s="80" t="s">
        <v>312</v>
      </c>
      <c r="O100" s="81">
        <v>2</v>
      </c>
      <c r="P100" s="82">
        <f t="shared" si="19"/>
        <v>1</v>
      </c>
      <c r="Q100" s="83">
        <f t="shared" si="20"/>
        <v>34.571428571428569</v>
      </c>
      <c r="R100" s="83">
        <f t="shared" si="21"/>
        <v>34.571428571428569</v>
      </c>
      <c r="S100" s="83">
        <f t="shared" si="22"/>
        <v>34.571428571428569</v>
      </c>
      <c r="T100" s="84"/>
      <c r="U100" s="84"/>
      <c r="V100" s="275" t="s">
        <v>344</v>
      </c>
      <c r="W100" s="86">
        <f t="shared" si="23"/>
        <v>2</v>
      </c>
      <c r="X100" s="86">
        <f t="shared" si="24"/>
        <v>0</v>
      </c>
      <c r="Y100" s="87" t="str">
        <f t="shared" si="18"/>
        <v>CUMPLIDA</v>
      </c>
      <c r="AA100" s="238"/>
      <c r="AB100" s="53" t="str">
        <f>IF(Y100="CUMPLIDA","CUMPLIDA",IF(Y100="EN TERMINO","EN TERMINO","VENCIDA"))</f>
        <v>CUMPLIDA</v>
      </c>
      <c r="AE100" s="242"/>
    </row>
    <row r="101" spans="1:31" ht="141" thickBot="1" x14ac:dyDescent="0.25">
      <c r="A101" s="71">
        <v>12</v>
      </c>
      <c r="B101" s="71">
        <v>0</v>
      </c>
      <c r="C101" s="276" t="s">
        <v>345</v>
      </c>
      <c r="D101" s="276" t="s">
        <v>292</v>
      </c>
      <c r="E101" s="276" t="s">
        <v>46</v>
      </c>
      <c r="F101" s="253" t="s">
        <v>346</v>
      </c>
      <c r="G101" s="131" t="s">
        <v>46</v>
      </c>
      <c r="H101" s="254" t="s">
        <v>347</v>
      </c>
      <c r="I101" s="254" t="s">
        <v>348</v>
      </c>
      <c r="J101" s="255">
        <v>2</v>
      </c>
      <c r="K101" s="256">
        <v>41487</v>
      </c>
      <c r="L101" s="256">
        <v>41851</v>
      </c>
      <c r="M101" s="134">
        <f t="shared" si="17"/>
        <v>52</v>
      </c>
      <c r="N101" s="135" t="s">
        <v>312</v>
      </c>
      <c r="O101" s="136">
        <v>2</v>
      </c>
      <c r="P101" s="137">
        <f t="shared" si="19"/>
        <v>1</v>
      </c>
      <c r="Q101" s="138">
        <f t="shared" si="20"/>
        <v>52</v>
      </c>
      <c r="R101" s="138">
        <f t="shared" si="21"/>
        <v>52</v>
      </c>
      <c r="S101" s="138">
        <f t="shared" si="22"/>
        <v>52</v>
      </c>
      <c r="T101" s="139"/>
      <c r="U101" s="139"/>
      <c r="V101" s="275" t="s">
        <v>349</v>
      </c>
      <c r="W101" s="141">
        <f t="shared" si="23"/>
        <v>2</v>
      </c>
      <c r="X101" s="141">
        <f t="shared" si="24"/>
        <v>0</v>
      </c>
      <c r="Y101" s="142" t="str">
        <f t="shared" si="18"/>
        <v>CUMPLIDA</v>
      </c>
      <c r="AA101" s="238"/>
      <c r="AB101" s="53" t="str">
        <f>IF(Y101="CUMPLIDA","CUMPLIDA",IF(Y101="EN TERMINO","EN TERMINO","VENCIDA"))</f>
        <v>CUMPLIDA</v>
      </c>
      <c r="AE101" s="242"/>
    </row>
    <row r="102" spans="1:31" ht="204.75" thickBot="1" x14ac:dyDescent="0.25">
      <c r="A102" s="71">
        <v>14</v>
      </c>
      <c r="B102" s="72">
        <v>0</v>
      </c>
      <c r="C102" s="277" t="s">
        <v>350</v>
      </c>
      <c r="D102" s="73" t="s">
        <v>292</v>
      </c>
      <c r="E102" s="73" t="s">
        <v>46</v>
      </c>
      <c r="F102" s="274" t="s">
        <v>351</v>
      </c>
      <c r="G102" s="75" t="s">
        <v>46</v>
      </c>
      <c r="H102" s="239" t="s">
        <v>352</v>
      </c>
      <c r="I102" s="239" t="s">
        <v>353</v>
      </c>
      <c r="J102" s="240">
        <v>1</v>
      </c>
      <c r="K102" s="241">
        <v>41487</v>
      </c>
      <c r="L102" s="241">
        <v>41729</v>
      </c>
      <c r="M102" s="79">
        <f t="shared" si="17"/>
        <v>34.571428571428569</v>
      </c>
      <c r="N102" s="80" t="s">
        <v>312</v>
      </c>
      <c r="O102" s="81">
        <v>1</v>
      </c>
      <c r="P102" s="82">
        <f t="shared" si="19"/>
        <v>1</v>
      </c>
      <c r="Q102" s="83">
        <f t="shared" si="20"/>
        <v>34.571428571428569</v>
      </c>
      <c r="R102" s="83">
        <f t="shared" si="21"/>
        <v>34.571428571428569</v>
      </c>
      <c r="S102" s="83">
        <f t="shared" si="22"/>
        <v>34.571428571428569</v>
      </c>
      <c r="T102" s="84"/>
      <c r="U102" s="84"/>
      <c r="V102" s="85" t="s">
        <v>354</v>
      </c>
      <c r="W102" s="86">
        <f t="shared" si="23"/>
        <v>2</v>
      </c>
      <c r="X102" s="86">
        <f t="shared" si="24"/>
        <v>0</v>
      </c>
      <c r="Y102" s="87" t="str">
        <f t="shared" si="18"/>
        <v>CUMPLIDA</v>
      </c>
      <c r="AA102" s="238"/>
      <c r="AB102" s="53" t="str">
        <f>IF(Y102="CUMPLIDA","CUMPLIDA",IF(Y102="EN TERMINO","EN TERMINO","VENCIDA"))</f>
        <v>CUMPLIDA</v>
      </c>
      <c r="AE102" s="242"/>
    </row>
    <row r="103" spans="1:31" ht="217.5" thickBot="1" x14ac:dyDescent="0.25">
      <c r="A103" s="71">
        <v>15</v>
      </c>
      <c r="B103" s="71">
        <v>0</v>
      </c>
      <c r="C103" s="276" t="s">
        <v>355</v>
      </c>
      <c r="D103" s="276" t="s">
        <v>292</v>
      </c>
      <c r="E103" s="276" t="s">
        <v>46</v>
      </c>
      <c r="F103" s="249" t="s">
        <v>356</v>
      </c>
      <c r="G103" s="105" t="s">
        <v>46</v>
      </c>
      <c r="H103" s="250" t="s">
        <v>357</v>
      </c>
      <c r="I103" s="250" t="s">
        <v>358</v>
      </c>
      <c r="J103" s="251">
        <v>1</v>
      </c>
      <c r="K103" s="252">
        <v>41487</v>
      </c>
      <c r="L103" s="252">
        <v>41759</v>
      </c>
      <c r="M103" s="108">
        <f t="shared" si="17"/>
        <v>38.857142857142854</v>
      </c>
      <c r="N103" s="109" t="s">
        <v>312</v>
      </c>
      <c r="O103" s="110">
        <v>1</v>
      </c>
      <c r="P103" s="111">
        <f t="shared" si="19"/>
        <v>1</v>
      </c>
      <c r="Q103" s="112">
        <f t="shared" si="20"/>
        <v>38.857142857142854</v>
      </c>
      <c r="R103" s="112">
        <f t="shared" si="21"/>
        <v>38.857142857142854</v>
      </c>
      <c r="S103" s="112">
        <f t="shared" si="22"/>
        <v>38.857142857142854</v>
      </c>
      <c r="T103" s="113"/>
      <c r="U103" s="113"/>
      <c r="V103" s="114" t="s">
        <v>359</v>
      </c>
      <c r="W103" s="115">
        <f t="shared" si="23"/>
        <v>2</v>
      </c>
      <c r="X103" s="115">
        <f t="shared" si="24"/>
        <v>0</v>
      </c>
      <c r="Y103" s="116" t="str">
        <f t="shared" si="18"/>
        <v>CUMPLIDA</v>
      </c>
      <c r="AA103" s="238"/>
      <c r="AB103" s="53" t="str">
        <f>IF(Y103="CUMPLIDA","CUMPLIDA",IF(Y103="EN TERMINO","EN TERMINO","VENCIDA"))</f>
        <v>CUMPLIDA</v>
      </c>
      <c r="AE103" s="242"/>
    </row>
    <row r="104" spans="1:31" ht="76.5" x14ac:dyDescent="0.2">
      <c r="A104" s="1357">
        <v>16</v>
      </c>
      <c r="B104" s="1359">
        <v>0</v>
      </c>
      <c r="C104" s="1302" t="s">
        <v>360</v>
      </c>
      <c r="D104" s="1302" t="s">
        <v>292</v>
      </c>
      <c r="E104" s="1302" t="s">
        <v>46</v>
      </c>
      <c r="F104" s="249" t="s">
        <v>361</v>
      </c>
      <c r="G104" s="105" t="s">
        <v>46</v>
      </c>
      <c r="H104" s="250" t="s">
        <v>362</v>
      </c>
      <c r="I104" s="250" t="s">
        <v>363</v>
      </c>
      <c r="J104" s="251">
        <v>1</v>
      </c>
      <c r="K104" s="252">
        <v>41487</v>
      </c>
      <c r="L104" s="252">
        <v>41670</v>
      </c>
      <c r="M104" s="108">
        <f t="shared" si="17"/>
        <v>26.142857142857142</v>
      </c>
      <c r="N104" s="109" t="s">
        <v>312</v>
      </c>
      <c r="O104" s="110">
        <v>1</v>
      </c>
      <c r="P104" s="111">
        <f t="shared" si="19"/>
        <v>1</v>
      </c>
      <c r="Q104" s="112">
        <f t="shared" si="20"/>
        <v>26.142857142857142</v>
      </c>
      <c r="R104" s="112">
        <f t="shared" si="21"/>
        <v>26.142857142857142</v>
      </c>
      <c r="S104" s="112">
        <f t="shared" si="22"/>
        <v>26.142857142857142</v>
      </c>
      <c r="T104" s="113"/>
      <c r="U104" s="113"/>
      <c r="V104" s="278" t="s">
        <v>364</v>
      </c>
      <c r="W104" s="115">
        <f t="shared" si="23"/>
        <v>2</v>
      </c>
      <c r="X104" s="115">
        <f t="shared" si="24"/>
        <v>0</v>
      </c>
      <c r="Y104" s="116" t="str">
        <f t="shared" si="18"/>
        <v>CUMPLIDA</v>
      </c>
      <c r="AA104" s="238"/>
      <c r="AB104" s="1233" t="str">
        <f>IF(Y104&amp;Y105="CUMPLIDA","CUMPLIDA",IF(OR(Y104="VENCIDA",Y105="VENCIDA"),"VENCIDA",IF(W104+W105=4,"CUMPLIDA","EN TERMINO")))</f>
        <v>CUMPLIDA</v>
      </c>
      <c r="AE104" s="242"/>
    </row>
    <row r="105" spans="1:31" ht="153.75" thickBot="1" x14ac:dyDescent="0.25">
      <c r="A105" s="1371"/>
      <c r="B105" s="1372"/>
      <c r="C105" s="1373"/>
      <c r="D105" s="1373"/>
      <c r="E105" s="1373"/>
      <c r="F105" s="279" t="s">
        <v>365</v>
      </c>
      <c r="G105" s="159" t="s">
        <v>46</v>
      </c>
      <c r="H105" s="280" t="s">
        <v>366</v>
      </c>
      <c r="I105" s="280" t="s">
        <v>367</v>
      </c>
      <c r="J105" s="281">
        <v>1</v>
      </c>
      <c r="K105" s="282">
        <v>41487</v>
      </c>
      <c r="L105" s="282">
        <v>41608</v>
      </c>
      <c r="M105" s="161">
        <f t="shared" si="17"/>
        <v>17.285714285714285</v>
      </c>
      <c r="N105" s="162" t="s">
        <v>368</v>
      </c>
      <c r="O105" s="163">
        <v>1</v>
      </c>
      <c r="P105" s="164">
        <f t="shared" si="19"/>
        <v>1</v>
      </c>
      <c r="Q105" s="165">
        <f t="shared" si="20"/>
        <v>17.285714285714285</v>
      </c>
      <c r="R105" s="165">
        <f t="shared" si="21"/>
        <v>17.285714285714285</v>
      </c>
      <c r="S105" s="165">
        <f t="shared" si="22"/>
        <v>17.285714285714285</v>
      </c>
      <c r="T105" s="166"/>
      <c r="U105" s="166"/>
      <c r="V105" s="283" t="s">
        <v>369</v>
      </c>
      <c r="W105" s="168">
        <f t="shared" si="23"/>
        <v>2</v>
      </c>
      <c r="X105" s="168">
        <f t="shared" si="24"/>
        <v>0</v>
      </c>
      <c r="Y105" s="169" t="str">
        <f t="shared" si="18"/>
        <v>CUMPLIDA</v>
      </c>
      <c r="AA105" s="238"/>
      <c r="AB105" s="1276"/>
      <c r="AE105" s="242"/>
    </row>
    <row r="106" spans="1:31" ht="102.75" thickBot="1" x14ac:dyDescent="0.25">
      <c r="A106" s="71">
        <v>18</v>
      </c>
      <c r="B106" s="72">
        <v>0</v>
      </c>
      <c r="C106" s="73" t="s">
        <v>370</v>
      </c>
      <c r="D106" s="284" t="s">
        <v>292</v>
      </c>
      <c r="E106" s="284" t="s">
        <v>46</v>
      </c>
      <c r="F106" s="274" t="s">
        <v>371</v>
      </c>
      <c r="G106" s="75" t="s">
        <v>46</v>
      </c>
      <c r="H106" s="239" t="s">
        <v>372</v>
      </c>
      <c r="I106" s="239" t="s">
        <v>373</v>
      </c>
      <c r="J106" s="240">
        <v>4</v>
      </c>
      <c r="K106" s="241">
        <v>41487</v>
      </c>
      <c r="L106" s="241">
        <v>41851</v>
      </c>
      <c r="M106" s="79">
        <f t="shared" si="17"/>
        <v>52</v>
      </c>
      <c r="N106" s="80" t="s">
        <v>312</v>
      </c>
      <c r="O106" s="81">
        <v>4</v>
      </c>
      <c r="P106" s="82">
        <f t="shared" si="19"/>
        <v>1</v>
      </c>
      <c r="Q106" s="83">
        <f t="shared" si="20"/>
        <v>52</v>
      </c>
      <c r="R106" s="83">
        <f t="shared" si="21"/>
        <v>52</v>
      </c>
      <c r="S106" s="83">
        <f t="shared" si="22"/>
        <v>52</v>
      </c>
      <c r="T106" s="84"/>
      <c r="U106" s="84"/>
      <c r="V106" s="285" t="s">
        <v>374</v>
      </c>
      <c r="W106" s="86">
        <f t="shared" si="23"/>
        <v>2</v>
      </c>
      <c r="X106" s="86">
        <f t="shared" si="24"/>
        <v>0</v>
      </c>
      <c r="Y106" s="87" t="str">
        <f t="shared" si="18"/>
        <v>CUMPLIDA</v>
      </c>
      <c r="AA106" s="238"/>
      <c r="AB106" s="53" t="str">
        <f>IF(Y106="CUMPLIDA","CUMPLIDA",IF(Y106="EN TERMINO","EN TERMINO","VENCIDA"))</f>
        <v>CUMPLIDA</v>
      </c>
      <c r="AE106" s="242"/>
    </row>
    <row r="107" spans="1:31" ht="127.5" x14ac:dyDescent="0.2">
      <c r="A107" s="1368">
        <v>19</v>
      </c>
      <c r="B107" s="1369">
        <v>0</v>
      </c>
      <c r="C107" s="1370" t="s">
        <v>375</v>
      </c>
      <c r="D107" s="1370" t="s">
        <v>292</v>
      </c>
      <c r="E107" s="1370" t="s">
        <v>46</v>
      </c>
      <c r="F107" s="286" t="s">
        <v>376</v>
      </c>
      <c r="G107" s="286" t="s">
        <v>46</v>
      </c>
      <c r="H107" s="287" t="s">
        <v>377</v>
      </c>
      <c r="I107" s="287" t="s">
        <v>378</v>
      </c>
      <c r="J107" s="288">
        <v>2</v>
      </c>
      <c r="K107" s="289">
        <v>41579</v>
      </c>
      <c r="L107" s="289">
        <v>41607</v>
      </c>
      <c r="M107" s="290">
        <f t="shared" si="17"/>
        <v>4</v>
      </c>
      <c r="N107" s="291" t="s">
        <v>379</v>
      </c>
      <c r="O107" s="292">
        <v>2</v>
      </c>
      <c r="P107" s="293">
        <f t="shared" si="19"/>
        <v>1</v>
      </c>
      <c r="Q107" s="294">
        <f t="shared" si="20"/>
        <v>4</v>
      </c>
      <c r="R107" s="294">
        <f t="shared" si="21"/>
        <v>4</v>
      </c>
      <c r="S107" s="294">
        <f t="shared" si="22"/>
        <v>4</v>
      </c>
      <c r="T107" s="295"/>
      <c r="U107" s="295"/>
      <c r="V107" s="296" t="s">
        <v>380</v>
      </c>
      <c r="W107" s="297">
        <f t="shared" si="23"/>
        <v>2</v>
      </c>
      <c r="X107" s="297">
        <f t="shared" si="24"/>
        <v>0</v>
      </c>
      <c r="Y107" s="298" t="str">
        <f t="shared" si="18"/>
        <v>CUMPLIDA</v>
      </c>
      <c r="AA107" s="238"/>
      <c r="AB107" s="1233" t="str">
        <f>IF(Y107&amp;Y108="CUMPLIDA","CUMPLIDA",IF(OR(Y107="VENCIDA",Y108="VENCIDA"),"VENCIDA",IF(W107+W108=4,"CUMPLIDA","EN TERMINO")))</f>
        <v>CUMPLIDA</v>
      </c>
      <c r="AE107" s="242"/>
    </row>
    <row r="108" spans="1:31" ht="64.5" thickBot="1" x14ac:dyDescent="0.25">
      <c r="A108" s="1358"/>
      <c r="B108" s="1360"/>
      <c r="C108" s="1303"/>
      <c r="D108" s="1303"/>
      <c r="E108" s="1303"/>
      <c r="F108" s="131" t="s">
        <v>381</v>
      </c>
      <c r="G108" s="131" t="s">
        <v>46</v>
      </c>
      <c r="H108" s="299" t="s">
        <v>382</v>
      </c>
      <c r="I108" s="299" t="s">
        <v>383</v>
      </c>
      <c r="J108" s="300">
        <v>2</v>
      </c>
      <c r="K108" s="301">
        <v>41517</v>
      </c>
      <c r="L108" s="301">
        <v>41608</v>
      </c>
      <c r="M108" s="134">
        <f t="shared" si="17"/>
        <v>13</v>
      </c>
      <c r="N108" s="135" t="s">
        <v>379</v>
      </c>
      <c r="O108" s="136">
        <v>2</v>
      </c>
      <c r="P108" s="137">
        <f t="shared" si="19"/>
        <v>1</v>
      </c>
      <c r="Q108" s="138">
        <f t="shared" si="20"/>
        <v>13</v>
      </c>
      <c r="R108" s="138">
        <f t="shared" si="21"/>
        <v>13</v>
      </c>
      <c r="S108" s="138">
        <f t="shared" si="22"/>
        <v>13</v>
      </c>
      <c r="T108" s="139"/>
      <c r="U108" s="139"/>
      <c r="V108" s="140" t="s">
        <v>384</v>
      </c>
      <c r="W108" s="141">
        <f t="shared" si="23"/>
        <v>2</v>
      </c>
      <c r="X108" s="141">
        <f t="shared" si="24"/>
        <v>0</v>
      </c>
      <c r="Y108" s="142" t="str">
        <f t="shared" si="18"/>
        <v>CUMPLIDA</v>
      </c>
      <c r="AA108" s="238"/>
      <c r="AB108" s="1276"/>
      <c r="AE108" s="242"/>
    </row>
    <row r="109" spans="1:31" ht="89.25" x14ac:dyDescent="0.2">
      <c r="A109" s="1357">
        <v>23</v>
      </c>
      <c r="B109" s="1359">
        <v>0</v>
      </c>
      <c r="C109" s="1302" t="s">
        <v>385</v>
      </c>
      <c r="D109" s="1302" t="s">
        <v>292</v>
      </c>
      <c r="E109" s="1302" t="s">
        <v>46</v>
      </c>
      <c r="F109" s="302" t="s">
        <v>386</v>
      </c>
      <c r="G109" s="105" t="s">
        <v>46</v>
      </c>
      <c r="H109" s="303" t="s">
        <v>387</v>
      </c>
      <c r="I109" s="304" t="s">
        <v>388</v>
      </c>
      <c r="J109" s="305">
        <v>1</v>
      </c>
      <c r="K109" s="306">
        <v>41487</v>
      </c>
      <c r="L109" s="307">
        <v>41639</v>
      </c>
      <c r="M109" s="108">
        <f t="shared" si="17"/>
        <v>21.714285714285715</v>
      </c>
      <c r="N109" s="109" t="s">
        <v>296</v>
      </c>
      <c r="O109" s="110">
        <v>0.65</v>
      </c>
      <c r="P109" s="111">
        <f t="shared" si="19"/>
        <v>0.65</v>
      </c>
      <c r="Q109" s="112">
        <f t="shared" si="20"/>
        <v>14.114285714285716</v>
      </c>
      <c r="R109" s="112">
        <f t="shared" si="21"/>
        <v>14.114285714285716</v>
      </c>
      <c r="S109" s="112">
        <f t="shared" si="22"/>
        <v>21.714285714285715</v>
      </c>
      <c r="T109" s="113"/>
      <c r="U109" s="113"/>
      <c r="V109" s="114" t="s">
        <v>389</v>
      </c>
      <c r="W109" s="115">
        <f t="shared" si="23"/>
        <v>0</v>
      </c>
      <c r="X109" s="115">
        <f t="shared" si="24"/>
        <v>0</v>
      </c>
      <c r="Y109" s="116" t="str">
        <f t="shared" si="18"/>
        <v>VENCIDA</v>
      </c>
      <c r="AA109" s="238"/>
      <c r="AB109" s="1233" t="str">
        <f>IF(Y109&amp;Y110&amp;Y111&amp;Y112&amp;Y113="CUMPLIDA","CUMPLIDA",IF(OR(Y109="VENCIDA",Y110="VENCIDA",Y111="VENCIDA",Y112="VENCIDA",Y113="VENCIDA"),"VENCIDA",IF(W109+W110+W111+W112+W113=10,"CUMPLIDA","EN TERMINO")))</f>
        <v>VENCIDA</v>
      </c>
      <c r="AE109" s="242"/>
    </row>
    <row r="110" spans="1:31" ht="140.25" x14ac:dyDescent="0.2">
      <c r="A110" s="1363"/>
      <c r="B110" s="1364"/>
      <c r="C110" s="1304"/>
      <c r="D110" s="1304"/>
      <c r="E110" s="1304"/>
      <c r="F110" s="308" t="s">
        <v>390</v>
      </c>
      <c r="G110" s="118" t="s">
        <v>46</v>
      </c>
      <c r="H110" s="309" t="s">
        <v>391</v>
      </c>
      <c r="I110" s="310" t="s">
        <v>388</v>
      </c>
      <c r="J110" s="311">
        <v>1</v>
      </c>
      <c r="K110" s="312">
        <v>41517</v>
      </c>
      <c r="L110" s="312">
        <v>41639</v>
      </c>
      <c r="M110" s="121">
        <f t="shared" si="17"/>
        <v>17.428571428571427</v>
      </c>
      <c r="N110" s="122" t="s">
        <v>296</v>
      </c>
      <c r="O110" s="123">
        <v>1</v>
      </c>
      <c r="P110" s="124">
        <f t="shared" si="19"/>
        <v>1</v>
      </c>
      <c r="Q110" s="125">
        <f t="shared" si="20"/>
        <v>17.428571428571427</v>
      </c>
      <c r="R110" s="125">
        <f t="shared" si="21"/>
        <v>17.428571428571427</v>
      </c>
      <c r="S110" s="125">
        <f t="shared" si="22"/>
        <v>17.428571428571427</v>
      </c>
      <c r="T110" s="126"/>
      <c r="U110" s="126"/>
      <c r="V110" s="127" t="s">
        <v>392</v>
      </c>
      <c r="W110" s="128">
        <f t="shared" si="23"/>
        <v>2</v>
      </c>
      <c r="X110" s="128">
        <f t="shared" si="24"/>
        <v>0</v>
      </c>
      <c r="Y110" s="129" t="str">
        <f t="shared" si="18"/>
        <v>CUMPLIDA</v>
      </c>
      <c r="AA110" s="238"/>
      <c r="AB110" s="1271"/>
      <c r="AE110" s="242"/>
    </row>
    <row r="111" spans="1:31" ht="153" x14ac:dyDescent="0.2">
      <c r="A111" s="1363"/>
      <c r="B111" s="1364"/>
      <c r="C111" s="1304"/>
      <c r="D111" s="1304"/>
      <c r="E111" s="1304"/>
      <c r="F111" s="308" t="s">
        <v>390</v>
      </c>
      <c r="G111" s="118" t="s">
        <v>46</v>
      </c>
      <c r="H111" s="309" t="s">
        <v>393</v>
      </c>
      <c r="I111" s="310" t="s">
        <v>388</v>
      </c>
      <c r="J111" s="311">
        <v>1</v>
      </c>
      <c r="K111" s="312">
        <v>41640</v>
      </c>
      <c r="L111" s="312">
        <v>41820</v>
      </c>
      <c r="M111" s="121">
        <f t="shared" si="17"/>
        <v>25.714285714285715</v>
      </c>
      <c r="N111" s="122" t="s">
        <v>296</v>
      </c>
      <c r="O111" s="123">
        <v>0.2</v>
      </c>
      <c r="P111" s="124">
        <f t="shared" si="19"/>
        <v>0.2</v>
      </c>
      <c r="Q111" s="125">
        <f t="shared" si="20"/>
        <v>5.1428571428571432</v>
      </c>
      <c r="R111" s="125">
        <f t="shared" si="21"/>
        <v>5.1428571428571432</v>
      </c>
      <c r="S111" s="125">
        <f t="shared" si="22"/>
        <v>25.714285714285715</v>
      </c>
      <c r="T111" s="126"/>
      <c r="U111" s="126"/>
      <c r="V111" s="127" t="s">
        <v>394</v>
      </c>
      <c r="W111" s="128">
        <f t="shared" si="23"/>
        <v>0</v>
      </c>
      <c r="X111" s="128">
        <f t="shared" si="24"/>
        <v>0</v>
      </c>
      <c r="Y111" s="129" t="str">
        <f t="shared" si="18"/>
        <v>VENCIDA</v>
      </c>
      <c r="AA111" s="238"/>
      <c r="AB111" s="1271"/>
      <c r="AE111" s="242"/>
    </row>
    <row r="112" spans="1:31" ht="38.25" x14ac:dyDescent="0.2">
      <c r="A112" s="1363"/>
      <c r="B112" s="1364"/>
      <c r="C112" s="1304"/>
      <c r="D112" s="1304"/>
      <c r="E112" s="1304"/>
      <c r="F112" s="308" t="s">
        <v>390</v>
      </c>
      <c r="G112" s="118" t="s">
        <v>46</v>
      </c>
      <c r="H112" s="309" t="s">
        <v>395</v>
      </c>
      <c r="I112" s="310" t="s">
        <v>388</v>
      </c>
      <c r="J112" s="311">
        <v>1</v>
      </c>
      <c r="K112" s="312">
        <v>41821</v>
      </c>
      <c r="L112" s="312">
        <v>41881</v>
      </c>
      <c r="M112" s="121">
        <f t="shared" si="17"/>
        <v>8.5714285714285712</v>
      </c>
      <c r="N112" s="122" t="s">
        <v>296</v>
      </c>
      <c r="O112" s="123">
        <v>0</v>
      </c>
      <c r="P112" s="124">
        <f t="shared" si="19"/>
        <v>0</v>
      </c>
      <c r="Q112" s="125">
        <f t="shared" si="20"/>
        <v>0</v>
      </c>
      <c r="R112" s="125">
        <f t="shared" si="21"/>
        <v>0</v>
      </c>
      <c r="S112" s="125">
        <f t="shared" si="22"/>
        <v>8.5714285714285712</v>
      </c>
      <c r="T112" s="126"/>
      <c r="U112" s="126"/>
      <c r="V112" s="127"/>
      <c r="W112" s="128">
        <f t="shared" si="23"/>
        <v>0</v>
      </c>
      <c r="X112" s="128">
        <f t="shared" si="24"/>
        <v>0</v>
      </c>
      <c r="Y112" s="129" t="str">
        <f t="shared" si="18"/>
        <v>VENCIDA</v>
      </c>
      <c r="AA112" s="238"/>
      <c r="AB112" s="1271"/>
      <c r="AE112" s="242"/>
    </row>
    <row r="113" spans="1:31" ht="39" thickBot="1" x14ac:dyDescent="0.25">
      <c r="A113" s="1358"/>
      <c r="B113" s="1360"/>
      <c r="C113" s="1303"/>
      <c r="D113" s="1303"/>
      <c r="E113" s="1303"/>
      <c r="F113" s="313" t="s">
        <v>390</v>
      </c>
      <c r="G113" s="131" t="s">
        <v>46</v>
      </c>
      <c r="H113" s="299" t="s">
        <v>396</v>
      </c>
      <c r="I113" s="314" t="s">
        <v>397</v>
      </c>
      <c r="J113" s="255">
        <v>1</v>
      </c>
      <c r="K113" s="315">
        <v>41881</v>
      </c>
      <c r="L113" s="315">
        <v>42004</v>
      </c>
      <c r="M113" s="134">
        <f t="shared" si="17"/>
        <v>17.571428571428573</v>
      </c>
      <c r="N113" s="135" t="s">
        <v>296</v>
      </c>
      <c r="O113" s="136">
        <v>0</v>
      </c>
      <c r="P113" s="137">
        <f t="shared" si="19"/>
        <v>0</v>
      </c>
      <c r="Q113" s="138">
        <f t="shared" si="20"/>
        <v>0</v>
      </c>
      <c r="R113" s="138">
        <f t="shared" si="21"/>
        <v>0</v>
      </c>
      <c r="S113" s="138">
        <f t="shared" si="22"/>
        <v>0</v>
      </c>
      <c r="T113" s="139"/>
      <c r="U113" s="139"/>
      <c r="V113" s="140"/>
      <c r="W113" s="141">
        <f t="shared" si="23"/>
        <v>0</v>
      </c>
      <c r="X113" s="141">
        <f t="shared" si="24"/>
        <v>1</v>
      </c>
      <c r="Y113" s="142" t="str">
        <f t="shared" si="18"/>
        <v>EN TERMINO</v>
      </c>
      <c r="AA113" s="238"/>
      <c r="AB113" s="1276"/>
      <c r="AE113" s="242"/>
    </row>
    <row r="114" spans="1:31" ht="102.75" thickBot="1" x14ac:dyDescent="0.25">
      <c r="A114" s="71">
        <v>24</v>
      </c>
      <c r="B114" s="72">
        <v>0</v>
      </c>
      <c r="C114" s="73" t="s">
        <v>398</v>
      </c>
      <c r="D114" s="73" t="s">
        <v>292</v>
      </c>
      <c r="E114" s="73" t="s">
        <v>46</v>
      </c>
      <c r="F114" s="316" t="s">
        <v>399</v>
      </c>
      <c r="G114" s="75" t="s">
        <v>46</v>
      </c>
      <c r="H114" s="317" t="s">
        <v>400</v>
      </c>
      <c r="I114" s="318" t="s">
        <v>388</v>
      </c>
      <c r="J114" s="319">
        <v>1</v>
      </c>
      <c r="K114" s="320">
        <v>41311</v>
      </c>
      <c r="L114" s="320">
        <v>41639</v>
      </c>
      <c r="M114" s="79">
        <f t="shared" si="17"/>
        <v>46.857142857142854</v>
      </c>
      <c r="N114" s="80" t="s">
        <v>296</v>
      </c>
      <c r="O114" s="81">
        <v>1</v>
      </c>
      <c r="P114" s="82">
        <f t="shared" si="19"/>
        <v>1</v>
      </c>
      <c r="Q114" s="83">
        <f t="shared" si="20"/>
        <v>46.857142857142854</v>
      </c>
      <c r="R114" s="83">
        <f t="shared" si="21"/>
        <v>46.857142857142854</v>
      </c>
      <c r="S114" s="83">
        <f t="shared" si="22"/>
        <v>46.857142857142854</v>
      </c>
      <c r="T114" s="84"/>
      <c r="U114" s="84"/>
      <c r="V114" s="85" t="s">
        <v>401</v>
      </c>
      <c r="W114" s="86">
        <f t="shared" si="23"/>
        <v>2</v>
      </c>
      <c r="X114" s="86">
        <f t="shared" si="24"/>
        <v>0</v>
      </c>
      <c r="Y114" s="87" t="str">
        <f t="shared" si="18"/>
        <v>CUMPLIDA</v>
      </c>
      <c r="AA114" s="238"/>
      <c r="AB114" s="53" t="str">
        <f>IF(Y114="CUMPLIDA","CUMPLIDA",IF(Y114="EN TERMINO","EN TERMINO","VENCIDA"))</f>
        <v>CUMPLIDA</v>
      </c>
      <c r="AE114" s="242"/>
    </row>
    <row r="115" spans="1:31" ht="255.75" thickBot="1" x14ac:dyDescent="0.25">
      <c r="A115" s="71">
        <v>27</v>
      </c>
      <c r="B115" s="72">
        <v>0</v>
      </c>
      <c r="C115" s="73" t="s">
        <v>402</v>
      </c>
      <c r="D115" s="73" t="s">
        <v>292</v>
      </c>
      <c r="E115" s="73" t="s">
        <v>46</v>
      </c>
      <c r="F115" s="321" t="s">
        <v>403</v>
      </c>
      <c r="G115" s="131" t="s">
        <v>46</v>
      </c>
      <c r="H115" s="322" t="s">
        <v>404</v>
      </c>
      <c r="I115" s="322" t="s">
        <v>405</v>
      </c>
      <c r="J115" s="300">
        <v>1</v>
      </c>
      <c r="K115" s="301">
        <v>41486</v>
      </c>
      <c r="L115" s="301">
        <v>41517</v>
      </c>
      <c r="M115" s="134">
        <f t="shared" si="17"/>
        <v>4.4285714285714288</v>
      </c>
      <c r="N115" s="135" t="s">
        <v>406</v>
      </c>
      <c r="O115" s="136">
        <v>1</v>
      </c>
      <c r="P115" s="137">
        <f t="shared" si="19"/>
        <v>1</v>
      </c>
      <c r="Q115" s="138">
        <f t="shared" si="20"/>
        <v>4.4285714285714288</v>
      </c>
      <c r="R115" s="138">
        <f t="shared" si="21"/>
        <v>4.4285714285714288</v>
      </c>
      <c r="S115" s="138">
        <f t="shared" si="22"/>
        <v>4.4285714285714288</v>
      </c>
      <c r="T115" s="139"/>
      <c r="U115" s="139"/>
      <c r="V115" s="140" t="s">
        <v>407</v>
      </c>
      <c r="W115" s="141">
        <f t="shared" si="23"/>
        <v>2</v>
      </c>
      <c r="X115" s="141">
        <f t="shared" si="24"/>
        <v>0</v>
      </c>
      <c r="Y115" s="142" t="str">
        <f t="shared" si="18"/>
        <v>CUMPLIDA</v>
      </c>
      <c r="AA115" s="238"/>
      <c r="AB115" s="53" t="str">
        <f>IF(Y115="CUMPLIDA","CUMPLIDA",IF(Y115="EN TERMINO","EN TERMINO","VENCIDA"))</f>
        <v>CUMPLIDA</v>
      </c>
      <c r="AE115" s="242"/>
    </row>
    <row r="116" spans="1:31" ht="76.5" x14ac:dyDescent="0.2">
      <c r="A116" s="1357">
        <v>30</v>
      </c>
      <c r="B116" s="1359">
        <v>0</v>
      </c>
      <c r="C116" s="1365" t="s">
        <v>408</v>
      </c>
      <c r="D116" s="1302" t="s">
        <v>292</v>
      </c>
      <c r="E116" s="1302" t="s">
        <v>46</v>
      </c>
      <c r="F116" s="323" t="s">
        <v>409</v>
      </c>
      <c r="G116" s="105" t="s">
        <v>46</v>
      </c>
      <c r="H116" s="302" t="s">
        <v>410</v>
      </c>
      <c r="I116" s="302" t="s">
        <v>411</v>
      </c>
      <c r="J116" s="324">
        <v>1</v>
      </c>
      <c r="K116" s="325">
        <v>41640</v>
      </c>
      <c r="L116" s="325">
        <v>41690</v>
      </c>
      <c r="M116" s="108">
        <f t="shared" si="17"/>
        <v>7.1428571428571432</v>
      </c>
      <c r="N116" s="109" t="s">
        <v>412</v>
      </c>
      <c r="O116" s="110">
        <v>1</v>
      </c>
      <c r="P116" s="111">
        <f t="shared" si="19"/>
        <v>1</v>
      </c>
      <c r="Q116" s="112">
        <f t="shared" si="20"/>
        <v>7.1428571428571432</v>
      </c>
      <c r="R116" s="112">
        <f t="shared" si="21"/>
        <v>7.1428571428571432</v>
      </c>
      <c r="S116" s="112">
        <f t="shared" si="22"/>
        <v>7.1428571428571432</v>
      </c>
      <c r="T116" s="113"/>
      <c r="U116" s="113"/>
      <c r="V116" s="114" t="s">
        <v>413</v>
      </c>
      <c r="W116" s="115">
        <f t="shared" si="23"/>
        <v>2</v>
      </c>
      <c r="X116" s="115">
        <f t="shared" si="24"/>
        <v>0</v>
      </c>
      <c r="Y116" s="116" t="str">
        <f t="shared" si="18"/>
        <v>CUMPLIDA</v>
      </c>
      <c r="AA116" s="238"/>
      <c r="AB116" s="1233" t="str">
        <f>IF(Y116&amp;Y117&amp;Y118="CUMPLIDA","CUMPLIDA",IF(OR(Y116="VENCIDA",Y117="VENCIDA",Y118="VENCIDA"),"VENCIDA",IF(W116+W117+W118=6,"CUMPLIDA","EN TERMINO")))</f>
        <v>CUMPLIDA</v>
      </c>
      <c r="AE116" s="242"/>
    </row>
    <row r="117" spans="1:31" ht="102" x14ac:dyDescent="0.2">
      <c r="A117" s="1363"/>
      <c r="B117" s="1364"/>
      <c r="C117" s="1366"/>
      <c r="D117" s="1304"/>
      <c r="E117" s="1304"/>
      <c r="F117" s="326" t="s">
        <v>414</v>
      </c>
      <c r="G117" s="118" t="s">
        <v>46</v>
      </c>
      <c r="H117" s="327" t="s">
        <v>415</v>
      </c>
      <c r="I117" s="327" t="s">
        <v>416</v>
      </c>
      <c r="J117" s="328">
        <v>1</v>
      </c>
      <c r="K117" s="329">
        <v>41548</v>
      </c>
      <c r="L117" s="329">
        <v>41698</v>
      </c>
      <c r="M117" s="121">
        <f t="shared" si="17"/>
        <v>21.428571428571427</v>
      </c>
      <c r="N117" s="122" t="s">
        <v>412</v>
      </c>
      <c r="O117" s="123">
        <v>1</v>
      </c>
      <c r="P117" s="124">
        <f t="shared" si="19"/>
        <v>1</v>
      </c>
      <c r="Q117" s="125">
        <f t="shared" si="20"/>
        <v>21.428571428571427</v>
      </c>
      <c r="R117" s="125">
        <f t="shared" si="21"/>
        <v>21.428571428571427</v>
      </c>
      <c r="S117" s="125">
        <f t="shared" si="22"/>
        <v>21.428571428571427</v>
      </c>
      <c r="T117" s="126"/>
      <c r="U117" s="126"/>
      <c r="V117" s="127" t="s">
        <v>417</v>
      </c>
      <c r="W117" s="128">
        <f t="shared" si="23"/>
        <v>2</v>
      </c>
      <c r="X117" s="128">
        <f t="shared" si="24"/>
        <v>0</v>
      </c>
      <c r="Y117" s="129" t="str">
        <f t="shared" si="18"/>
        <v>CUMPLIDA</v>
      </c>
      <c r="AA117" s="238"/>
      <c r="AB117" s="1271"/>
      <c r="AE117" s="242"/>
    </row>
    <row r="118" spans="1:31" ht="128.25" thickBot="1" x14ac:dyDescent="0.25">
      <c r="A118" s="1358"/>
      <c r="B118" s="1360"/>
      <c r="C118" s="1367"/>
      <c r="D118" s="1303"/>
      <c r="E118" s="1303"/>
      <c r="F118" s="321" t="s">
        <v>418</v>
      </c>
      <c r="G118" s="131" t="s">
        <v>46</v>
      </c>
      <c r="H118" s="322" t="s">
        <v>419</v>
      </c>
      <c r="I118" s="322" t="s">
        <v>420</v>
      </c>
      <c r="J118" s="300">
        <v>1</v>
      </c>
      <c r="K118" s="301">
        <v>41487</v>
      </c>
      <c r="L118" s="301">
        <v>41639</v>
      </c>
      <c r="M118" s="134">
        <f t="shared" si="17"/>
        <v>21.714285714285715</v>
      </c>
      <c r="N118" s="135" t="s">
        <v>406</v>
      </c>
      <c r="O118" s="136">
        <v>1</v>
      </c>
      <c r="P118" s="137">
        <f t="shared" si="19"/>
        <v>1</v>
      </c>
      <c r="Q118" s="138">
        <f t="shared" si="20"/>
        <v>21.714285714285715</v>
      </c>
      <c r="R118" s="138">
        <f t="shared" si="21"/>
        <v>21.714285714285715</v>
      </c>
      <c r="S118" s="138">
        <f t="shared" si="22"/>
        <v>21.714285714285715</v>
      </c>
      <c r="T118" s="139"/>
      <c r="U118" s="139"/>
      <c r="V118" s="140" t="s">
        <v>421</v>
      </c>
      <c r="W118" s="141">
        <f t="shared" si="23"/>
        <v>2</v>
      </c>
      <c r="X118" s="141">
        <f t="shared" si="24"/>
        <v>0</v>
      </c>
      <c r="Y118" s="142" t="str">
        <f t="shared" si="18"/>
        <v>CUMPLIDA</v>
      </c>
      <c r="AA118" s="238"/>
      <c r="AB118" s="1276"/>
      <c r="AE118" s="242"/>
    </row>
    <row r="119" spans="1:31" ht="63.75" x14ac:dyDescent="0.2">
      <c r="A119" s="1357">
        <v>31</v>
      </c>
      <c r="B119" s="1359">
        <v>0</v>
      </c>
      <c r="C119" s="1365" t="s">
        <v>422</v>
      </c>
      <c r="D119" s="1302" t="s">
        <v>292</v>
      </c>
      <c r="E119" s="1302" t="s">
        <v>46</v>
      </c>
      <c r="F119" s="323" t="s">
        <v>423</v>
      </c>
      <c r="G119" s="105" t="s">
        <v>46</v>
      </c>
      <c r="H119" s="302" t="s">
        <v>424</v>
      </c>
      <c r="I119" s="302" t="s">
        <v>425</v>
      </c>
      <c r="J119" s="324">
        <v>265</v>
      </c>
      <c r="K119" s="325">
        <v>41518</v>
      </c>
      <c r="L119" s="325">
        <v>41882</v>
      </c>
      <c r="M119" s="108">
        <f t="shared" si="17"/>
        <v>52</v>
      </c>
      <c r="N119" s="109" t="s">
        <v>406</v>
      </c>
      <c r="O119" s="110">
        <v>0</v>
      </c>
      <c r="P119" s="111">
        <f t="shared" si="19"/>
        <v>0</v>
      </c>
      <c r="Q119" s="112">
        <f t="shared" si="20"/>
        <v>0</v>
      </c>
      <c r="R119" s="112">
        <f t="shared" si="21"/>
        <v>0</v>
      </c>
      <c r="S119" s="112">
        <f t="shared" si="22"/>
        <v>52</v>
      </c>
      <c r="T119" s="113"/>
      <c r="U119" s="113"/>
      <c r="V119" s="114"/>
      <c r="W119" s="115">
        <f t="shared" si="23"/>
        <v>0</v>
      </c>
      <c r="X119" s="115">
        <f t="shared" si="24"/>
        <v>0</v>
      </c>
      <c r="Y119" s="116" t="str">
        <f t="shared" si="18"/>
        <v>VENCIDA</v>
      </c>
      <c r="AA119" s="238"/>
      <c r="AB119" s="1233" t="str">
        <f>IF(Y119&amp;Y120&amp;Y121&amp;Y122="CUMPLIDA","CUMPLIDA",IF(OR(Y119="VENCIDA",Y120="VENCIDA",Y121="VENCIDA",Y122="VENCIDA"),"VENCIDA",IF(W119+W120+W121+W122=8,"CUMPLIDA","EN TERMINO")))</f>
        <v>VENCIDA</v>
      </c>
      <c r="AE119" s="242"/>
    </row>
    <row r="120" spans="1:31" ht="51" x14ac:dyDescent="0.2">
      <c r="A120" s="1363"/>
      <c r="B120" s="1364"/>
      <c r="C120" s="1366"/>
      <c r="D120" s="1304"/>
      <c r="E120" s="1304"/>
      <c r="F120" s="326" t="s">
        <v>426</v>
      </c>
      <c r="G120" s="118" t="s">
        <v>46</v>
      </c>
      <c r="H120" s="327" t="s">
        <v>427</v>
      </c>
      <c r="I120" s="327" t="s">
        <v>428</v>
      </c>
      <c r="J120" s="328">
        <v>367</v>
      </c>
      <c r="K120" s="329">
        <v>41518</v>
      </c>
      <c r="L120" s="329">
        <v>41882</v>
      </c>
      <c r="M120" s="121">
        <f t="shared" si="17"/>
        <v>52</v>
      </c>
      <c r="N120" s="122" t="s">
        <v>406</v>
      </c>
      <c r="O120" s="123">
        <v>0</v>
      </c>
      <c r="P120" s="124">
        <f t="shared" si="19"/>
        <v>0</v>
      </c>
      <c r="Q120" s="125">
        <f t="shared" si="20"/>
        <v>0</v>
      </c>
      <c r="R120" s="125">
        <f t="shared" si="21"/>
        <v>0</v>
      </c>
      <c r="S120" s="125">
        <f t="shared" si="22"/>
        <v>52</v>
      </c>
      <c r="T120" s="126"/>
      <c r="U120" s="126"/>
      <c r="V120" s="127"/>
      <c r="W120" s="128">
        <f t="shared" si="23"/>
        <v>0</v>
      </c>
      <c r="X120" s="128">
        <f t="shared" si="24"/>
        <v>0</v>
      </c>
      <c r="Y120" s="129" t="str">
        <f t="shared" si="18"/>
        <v>VENCIDA</v>
      </c>
      <c r="AA120" s="238"/>
      <c r="AB120" s="1271"/>
      <c r="AE120" s="242"/>
    </row>
    <row r="121" spans="1:31" ht="63.75" x14ac:dyDescent="0.2">
      <c r="A121" s="1363"/>
      <c r="B121" s="1364"/>
      <c r="C121" s="1366"/>
      <c r="D121" s="1304"/>
      <c r="E121" s="1304"/>
      <c r="F121" s="326" t="s">
        <v>429</v>
      </c>
      <c r="G121" s="118" t="s">
        <v>46</v>
      </c>
      <c r="H121" s="327" t="s">
        <v>430</v>
      </c>
      <c r="I121" s="327" t="s">
        <v>431</v>
      </c>
      <c r="J121" s="328">
        <v>367</v>
      </c>
      <c r="K121" s="329">
        <v>41518</v>
      </c>
      <c r="L121" s="329">
        <v>41882</v>
      </c>
      <c r="M121" s="121">
        <f t="shared" si="17"/>
        <v>52</v>
      </c>
      <c r="N121" s="122" t="s">
        <v>406</v>
      </c>
      <c r="O121" s="123">
        <v>0</v>
      </c>
      <c r="P121" s="124">
        <f t="shared" si="19"/>
        <v>0</v>
      </c>
      <c r="Q121" s="125">
        <f t="shared" si="20"/>
        <v>0</v>
      </c>
      <c r="R121" s="125">
        <f t="shared" si="21"/>
        <v>0</v>
      </c>
      <c r="S121" s="125">
        <f t="shared" si="22"/>
        <v>52</v>
      </c>
      <c r="T121" s="126"/>
      <c r="U121" s="126"/>
      <c r="V121" s="127"/>
      <c r="W121" s="128">
        <f t="shared" si="23"/>
        <v>0</v>
      </c>
      <c r="X121" s="128">
        <f t="shared" si="24"/>
        <v>0</v>
      </c>
      <c r="Y121" s="129" t="str">
        <f t="shared" si="18"/>
        <v>VENCIDA</v>
      </c>
      <c r="AA121" s="238"/>
      <c r="AB121" s="1271"/>
      <c r="AE121" s="242"/>
    </row>
    <row r="122" spans="1:31" ht="77.25" thickBot="1" x14ac:dyDescent="0.25">
      <c r="A122" s="1358"/>
      <c r="B122" s="1360"/>
      <c r="C122" s="1367"/>
      <c r="D122" s="1303"/>
      <c r="E122" s="1303"/>
      <c r="F122" s="321" t="s">
        <v>432</v>
      </c>
      <c r="G122" s="131" t="s">
        <v>46</v>
      </c>
      <c r="H122" s="322" t="s">
        <v>433</v>
      </c>
      <c r="I122" s="322" t="s">
        <v>434</v>
      </c>
      <c r="J122" s="300">
        <v>46</v>
      </c>
      <c r="K122" s="301">
        <v>41518</v>
      </c>
      <c r="L122" s="301">
        <v>41882</v>
      </c>
      <c r="M122" s="134">
        <f t="shared" si="17"/>
        <v>52</v>
      </c>
      <c r="N122" s="135" t="s">
        <v>406</v>
      </c>
      <c r="O122" s="136">
        <v>0</v>
      </c>
      <c r="P122" s="137">
        <f t="shared" si="19"/>
        <v>0</v>
      </c>
      <c r="Q122" s="138">
        <f t="shared" si="20"/>
        <v>0</v>
      </c>
      <c r="R122" s="138">
        <f t="shared" si="21"/>
        <v>0</v>
      </c>
      <c r="S122" s="138">
        <f t="shared" si="22"/>
        <v>52</v>
      </c>
      <c r="T122" s="139"/>
      <c r="U122" s="139"/>
      <c r="V122" s="140"/>
      <c r="W122" s="141">
        <f t="shared" si="23"/>
        <v>0</v>
      </c>
      <c r="X122" s="141">
        <f t="shared" si="24"/>
        <v>0</v>
      </c>
      <c r="Y122" s="142" t="str">
        <f t="shared" si="18"/>
        <v>VENCIDA</v>
      </c>
      <c r="AA122" s="238"/>
      <c r="AB122" s="1276"/>
      <c r="AE122" s="242"/>
    </row>
    <row r="123" spans="1:31" ht="136.5" customHeight="1" thickBot="1" x14ac:dyDescent="0.25">
      <c r="A123" s="71">
        <v>34</v>
      </c>
      <c r="B123" s="72">
        <v>0</v>
      </c>
      <c r="C123" s="330" t="s">
        <v>435</v>
      </c>
      <c r="D123" s="73" t="s">
        <v>292</v>
      </c>
      <c r="E123" s="73" t="s">
        <v>46</v>
      </c>
      <c r="F123" s="331" t="s">
        <v>436</v>
      </c>
      <c r="G123" s="75" t="s">
        <v>46</v>
      </c>
      <c r="H123" s="332" t="s">
        <v>437</v>
      </c>
      <c r="I123" s="332" t="s">
        <v>438</v>
      </c>
      <c r="J123" s="333">
        <v>1</v>
      </c>
      <c r="K123" s="334">
        <v>41487</v>
      </c>
      <c r="L123" s="334">
        <v>41851</v>
      </c>
      <c r="M123" s="79">
        <f t="shared" si="17"/>
        <v>52</v>
      </c>
      <c r="N123" s="80" t="s">
        <v>439</v>
      </c>
      <c r="O123" s="81">
        <v>1</v>
      </c>
      <c r="P123" s="82">
        <f t="shared" si="19"/>
        <v>1</v>
      </c>
      <c r="Q123" s="83">
        <f t="shared" si="20"/>
        <v>52</v>
      </c>
      <c r="R123" s="83">
        <f t="shared" si="21"/>
        <v>52</v>
      </c>
      <c r="S123" s="83">
        <f t="shared" si="22"/>
        <v>52</v>
      </c>
      <c r="T123" s="84"/>
      <c r="U123" s="84"/>
      <c r="V123" s="85" t="s">
        <v>440</v>
      </c>
      <c r="W123" s="86">
        <f t="shared" si="23"/>
        <v>2</v>
      </c>
      <c r="X123" s="86">
        <f t="shared" si="24"/>
        <v>0</v>
      </c>
      <c r="Y123" s="87" t="str">
        <f t="shared" si="18"/>
        <v>CUMPLIDA</v>
      </c>
      <c r="AA123" s="238"/>
      <c r="AB123" s="53" t="str">
        <f>IF(Y123="CUMPLIDA","CUMPLIDA",IF(Y123="EN TERMINO","EN TERMINO","VENCIDA"))</f>
        <v>CUMPLIDA</v>
      </c>
      <c r="AE123" s="242"/>
    </row>
    <row r="124" spans="1:31" ht="128.25" thickBot="1" x14ac:dyDescent="0.25">
      <c r="A124" s="71">
        <v>39</v>
      </c>
      <c r="B124" s="72">
        <v>0</v>
      </c>
      <c r="C124" s="73" t="s">
        <v>441</v>
      </c>
      <c r="D124" s="73" t="s">
        <v>292</v>
      </c>
      <c r="E124" s="73" t="s">
        <v>46</v>
      </c>
      <c r="F124" s="335" t="s">
        <v>442</v>
      </c>
      <c r="G124" s="75" t="s">
        <v>46</v>
      </c>
      <c r="H124" s="332" t="s">
        <v>443</v>
      </c>
      <c r="I124" s="332" t="s">
        <v>444</v>
      </c>
      <c r="J124" s="336">
        <v>21</v>
      </c>
      <c r="K124" s="337">
        <v>41609</v>
      </c>
      <c r="L124" s="337">
        <v>41698</v>
      </c>
      <c r="M124" s="79">
        <f t="shared" si="17"/>
        <v>12.714285714285714</v>
      </c>
      <c r="N124" s="80" t="s">
        <v>412</v>
      </c>
      <c r="O124" s="81">
        <v>21</v>
      </c>
      <c r="P124" s="82">
        <f t="shared" si="19"/>
        <v>1</v>
      </c>
      <c r="Q124" s="83">
        <f t="shared" si="20"/>
        <v>12.714285714285714</v>
      </c>
      <c r="R124" s="83">
        <f t="shared" si="21"/>
        <v>12.714285714285714</v>
      </c>
      <c r="S124" s="83">
        <f t="shared" si="22"/>
        <v>12.714285714285714</v>
      </c>
      <c r="T124" s="84"/>
      <c r="U124" s="84"/>
      <c r="V124" s="85" t="s">
        <v>445</v>
      </c>
      <c r="W124" s="86">
        <f t="shared" si="23"/>
        <v>2</v>
      </c>
      <c r="X124" s="86">
        <f t="shared" si="24"/>
        <v>0</v>
      </c>
      <c r="Y124" s="87" t="str">
        <f t="shared" si="18"/>
        <v>CUMPLIDA</v>
      </c>
      <c r="AA124" s="238"/>
      <c r="AB124" s="53" t="str">
        <f>IF(Y124="CUMPLIDA","CUMPLIDA",IF(Y124="EN TERMINO","EN TERMINO","VENCIDA"))</f>
        <v>CUMPLIDA</v>
      </c>
      <c r="AE124" s="242"/>
    </row>
    <row r="125" spans="1:31" ht="102.75" thickBot="1" x14ac:dyDescent="0.25">
      <c r="A125" s="71">
        <v>40</v>
      </c>
      <c r="B125" s="72">
        <v>0</v>
      </c>
      <c r="C125" s="73" t="s">
        <v>446</v>
      </c>
      <c r="D125" s="73" t="s">
        <v>292</v>
      </c>
      <c r="E125" s="73" t="s">
        <v>46</v>
      </c>
      <c r="F125" s="335" t="s">
        <v>447</v>
      </c>
      <c r="G125" s="75" t="s">
        <v>46</v>
      </c>
      <c r="H125" s="332" t="s">
        <v>448</v>
      </c>
      <c r="I125" s="332" t="s">
        <v>449</v>
      </c>
      <c r="J125" s="336">
        <v>1</v>
      </c>
      <c r="K125" s="337">
        <v>41640</v>
      </c>
      <c r="L125" s="337">
        <v>41690</v>
      </c>
      <c r="M125" s="79">
        <f t="shared" si="17"/>
        <v>7.1428571428571432</v>
      </c>
      <c r="N125" s="80" t="s">
        <v>412</v>
      </c>
      <c r="O125" s="81">
        <v>1</v>
      </c>
      <c r="P125" s="82">
        <f t="shared" si="19"/>
        <v>1</v>
      </c>
      <c r="Q125" s="83">
        <f t="shared" si="20"/>
        <v>7.1428571428571432</v>
      </c>
      <c r="R125" s="83">
        <f t="shared" si="21"/>
        <v>7.1428571428571432</v>
      </c>
      <c r="S125" s="83">
        <f t="shared" si="22"/>
        <v>7.1428571428571432</v>
      </c>
      <c r="T125" s="84"/>
      <c r="U125" s="84"/>
      <c r="V125" s="85" t="s">
        <v>450</v>
      </c>
      <c r="W125" s="86">
        <f t="shared" si="23"/>
        <v>2</v>
      </c>
      <c r="X125" s="86">
        <f t="shared" si="24"/>
        <v>0</v>
      </c>
      <c r="Y125" s="87" t="str">
        <f t="shared" si="18"/>
        <v>CUMPLIDA</v>
      </c>
      <c r="AA125" s="238"/>
      <c r="AB125" s="53" t="str">
        <f>IF(Y125="CUMPLIDA","CUMPLIDA",IF(Y125="EN TERMINO","EN TERMINO","VENCIDA"))</f>
        <v>CUMPLIDA</v>
      </c>
      <c r="AE125" s="242"/>
    </row>
    <row r="126" spans="1:31" ht="114.75" x14ac:dyDescent="0.2">
      <c r="A126" s="1357">
        <v>41</v>
      </c>
      <c r="B126" s="1359">
        <v>0</v>
      </c>
      <c r="C126" s="1302" t="s">
        <v>451</v>
      </c>
      <c r="D126" s="1302" t="s">
        <v>292</v>
      </c>
      <c r="E126" s="1302" t="s">
        <v>46</v>
      </c>
      <c r="F126" s="338" t="s">
        <v>452</v>
      </c>
      <c r="G126" s="105" t="s">
        <v>46</v>
      </c>
      <c r="H126" s="302" t="s">
        <v>453</v>
      </c>
      <c r="I126" s="302" t="s">
        <v>255</v>
      </c>
      <c r="J126" s="339">
        <v>1</v>
      </c>
      <c r="K126" s="340">
        <v>41487</v>
      </c>
      <c r="L126" s="340">
        <v>41547</v>
      </c>
      <c r="M126" s="108">
        <f t="shared" si="17"/>
        <v>8.5714285714285712</v>
      </c>
      <c r="N126" s="109" t="s">
        <v>412</v>
      </c>
      <c r="O126" s="110">
        <v>1</v>
      </c>
      <c r="P126" s="111">
        <f t="shared" si="19"/>
        <v>1</v>
      </c>
      <c r="Q126" s="112">
        <f t="shared" si="20"/>
        <v>8.5714285714285712</v>
      </c>
      <c r="R126" s="112">
        <f t="shared" si="21"/>
        <v>8.5714285714285712</v>
      </c>
      <c r="S126" s="112">
        <f t="shared" si="22"/>
        <v>8.5714285714285712</v>
      </c>
      <c r="T126" s="113"/>
      <c r="U126" s="113"/>
      <c r="V126" s="114" t="s">
        <v>454</v>
      </c>
      <c r="W126" s="115">
        <f t="shared" si="23"/>
        <v>2</v>
      </c>
      <c r="X126" s="115">
        <f t="shared" si="24"/>
        <v>0</v>
      </c>
      <c r="Y126" s="116" t="str">
        <f t="shared" si="18"/>
        <v>CUMPLIDA</v>
      </c>
      <c r="AA126" s="238"/>
      <c r="AB126" s="1233" t="str">
        <f>IF(Y126&amp;Y127&amp;Y128="CUMPLIDA","CUMPLIDA",IF(OR(Y126="VENCIDA",Y127="VENCIDA",Y128="VENCIDA"),"VENCIDA",IF(W126+W127+W128=6,"CUMPLIDA","EN TERMINO")))</f>
        <v>VENCIDA</v>
      </c>
      <c r="AE126" s="242"/>
    </row>
    <row r="127" spans="1:31" ht="76.5" x14ac:dyDescent="0.2">
      <c r="A127" s="1363"/>
      <c r="B127" s="1364"/>
      <c r="C127" s="1304"/>
      <c r="D127" s="1304"/>
      <c r="E127" s="1304"/>
      <c r="F127" s="341" t="s">
        <v>455</v>
      </c>
      <c r="G127" s="118" t="s">
        <v>46</v>
      </c>
      <c r="H127" s="327" t="s">
        <v>456</v>
      </c>
      <c r="I127" s="327" t="s">
        <v>449</v>
      </c>
      <c r="J127" s="342">
        <v>4</v>
      </c>
      <c r="K127" s="343">
        <v>41487</v>
      </c>
      <c r="L127" s="343">
        <v>41851</v>
      </c>
      <c r="M127" s="121">
        <f t="shared" si="17"/>
        <v>52</v>
      </c>
      <c r="N127" s="122" t="s">
        <v>412</v>
      </c>
      <c r="O127" s="123">
        <v>2</v>
      </c>
      <c r="P127" s="124">
        <f t="shared" si="19"/>
        <v>0.5</v>
      </c>
      <c r="Q127" s="125">
        <f t="shared" si="20"/>
        <v>26</v>
      </c>
      <c r="R127" s="125">
        <f t="shared" si="21"/>
        <v>26</v>
      </c>
      <c r="S127" s="125">
        <f t="shared" si="22"/>
        <v>52</v>
      </c>
      <c r="T127" s="126"/>
      <c r="U127" s="126"/>
      <c r="V127" s="127" t="s">
        <v>457</v>
      </c>
      <c r="W127" s="128">
        <f t="shared" si="23"/>
        <v>0</v>
      </c>
      <c r="X127" s="128">
        <f t="shared" si="24"/>
        <v>0</v>
      </c>
      <c r="Y127" s="129" t="str">
        <f t="shared" si="18"/>
        <v>VENCIDA</v>
      </c>
      <c r="AA127" s="238"/>
      <c r="AB127" s="1271"/>
      <c r="AE127" s="242"/>
    </row>
    <row r="128" spans="1:31" ht="77.25" thickBot="1" x14ac:dyDescent="0.25">
      <c r="A128" s="1358"/>
      <c r="B128" s="1360"/>
      <c r="C128" s="1303"/>
      <c r="D128" s="1303"/>
      <c r="E128" s="1303"/>
      <c r="F128" s="344" t="s">
        <v>458</v>
      </c>
      <c r="G128" s="131" t="s">
        <v>46</v>
      </c>
      <c r="H128" s="322" t="s">
        <v>459</v>
      </c>
      <c r="I128" s="322" t="s">
        <v>444</v>
      </c>
      <c r="J128" s="345">
        <v>1</v>
      </c>
      <c r="K128" s="346">
        <v>41487</v>
      </c>
      <c r="L128" s="346">
        <v>41851</v>
      </c>
      <c r="M128" s="134">
        <f t="shared" si="17"/>
        <v>52</v>
      </c>
      <c r="N128" s="135" t="s">
        <v>412</v>
      </c>
      <c r="O128" s="136">
        <v>0.5</v>
      </c>
      <c r="P128" s="137">
        <f t="shared" si="19"/>
        <v>0.5</v>
      </c>
      <c r="Q128" s="138">
        <f t="shared" si="20"/>
        <v>26</v>
      </c>
      <c r="R128" s="138">
        <f t="shared" si="21"/>
        <v>26</v>
      </c>
      <c r="S128" s="138">
        <f t="shared" si="22"/>
        <v>52</v>
      </c>
      <c r="T128" s="139"/>
      <c r="U128" s="139"/>
      <c r="V128" s="189" t="s">
        <v>460</v>
      </c>
      <c r="W128" s="141">
        <f t="shared" si="23"/>
        <v>0</v>
      </c>
      <c r="X128" s="141">
        <f t="shared" si="24"/>
        <v>0</v>
      </c>
      <c r="Y128" s="142" t="str">
        <f t="shared" si="18"/>
        <v>VENCIDA</v>
      </c>
      <c r="AA128" s="238"/>
      <c r="AB128" s="1276"/>
      <c r="AE128" s="242"/>
    </row>
    <row r="129" spans="1:31" ht="63.75" x14ac:dyDescent="0.2">
      <c r="A129" s="1357">
        <v>42</v>
      </c>
      <c r="B129" s="1359">
        <v>0</v>
      </c>
      <c r="C129" s="1302" t="s">
        <v>461</v>
      </c>
      <c r="D129" s="1302" t="s">
        <v>292</v>
      </c>
      <c r="E129" s="1302" t="s">
        <v>46</v>
      </c>
      <c r="F129" s="338" t="s">
        <v>462</v>
      </c>
      <c r="G129" s="105" t="s">
        <v>46</v>
      </c>
      <c r="H129" s="302" t="s">
        <v>463</v>
      </c>
      <c r="I129" s="302" t="s">
        <v>449</v>
      </c>
      <c r="J129" s="339">
        <v>4</v>
      </c>
      <c r="K129" s="340">
        <v>41487</v>
      </c>
      <c r="L129" s="340">
        <v>41851</v>
      </c>
      <c r="M129" s="108">
        <f t="shared" si="17"/>
        <v>52</v>
      </c>
      <c r="N129" s="109" t="s">
        <v>412</v>
      </c>
      <c r="O129" s="110">
        <v>2</v>
      </c>
      <c r="P129" s="111">
        <f t="shared" si="19"/>
        <v>0.5</v>
      </c>
      <c r="Q129" s="112">
        <f t="shared" si="20"/>
        <v>26</v>
      </c>
      <c r="R129" s="112">
        <f t="shared" si="21"/>
        <v>26</v>
      </c>
      <c r="S129" s="112">
        <f t="shared" si="22"/>
        <v>52</v>
      </c>
      <c r="T129" s="113"/>
      <c r="U129" s="113"/>
      <c r="V129" s="114" t="s">
        <v>464</v>
      </c>
      <c r="W129" s="115">
        <f t="shared" si="23"/>
        <v>0</v>
      </c>
      <c r="X129" s="115">
        <f t="shared" si="24"/>
        <v>0</v>
      </c>
      <c r="Y129" s="116" t="str">
        <f t="shared" si="18"/>
        <v>VENCIDA</v>
      </c>
      <c r="AA129" s="238"/>
      <c r="AB129" s="1233" t="str">
        <f>IF(Y129&amp;Y130&amp;Y131="CUMPLIDA","CUMPLIDA",IF(OR(Y129="VENCIDA",Y130="VENCIDA",Y131="VENCIDA"),"VENCIDA",IF(W129+W130+W131=6,"CUMPLIDA","EN TERMINO")))</f>
        <v>VENCIDA</v>
      </c>
      <c r="AE129" s="242"/>
    </row>
    <row r="130" spans="1:31" ht="63.75" x14ac:dyDescent="0.2">
      <c r="A130" s="1363"/>
      <c r="B130" s="1364"/>
      <c r="C130" s="1304"/>
      <c r="D130" s="1304"/>
      <c r="E130" s="1304"/>
      <c r="F130" s="341" t="s">
        <v>465</v>
      </c>
      <c r="G130" s="118" t="s">
        <v>46</v>
      </c>
      <c r="H130" s="327" t="s">
        <v>466</v>
      </c>
      <c r="I130" s="327" t="s">
        <v>449</v>
      </c>
      <c r="J130" s="342">
        <v>4</v>
      </c>
      <c r="K130" s="343">
        <v>41487</v>
      </c>
      <c r="L130" s="343">
        <v>41851</v>
      </c>
      <c r="M130" s="121">
        <f t="shared" si="17"/>
        <v>52</v>
      </c>
      <c r="N130" s="122" t="s">
        <v>412</v>
      </c>
      <c r="O130" s="123">
        <v>2</v>
      </c>
      <c r="P130" s="124">
        <f t="shared" si="19"/>
        <v>0.5</v>
      </c>
      <c r="Q130" s="125">
        <f t="shared" si="20"/>
        <v>26</v>
      </c>
      <c r="R130" s="125">
        <f t="shared" si="21"/>
        <v>26</v>
      </c>
      <c r="S130" s="125">
        <f t="shared" si="22"/>
        <v>52</v>
      </c>
      <c r="T130" s="126"/>
      <c r="U130" s="126"/>
      <c r="V130" s="127" t="s">
        <v>464</v>
      </c>
      <c r="W130" s="128">
        <f t="shared" si="23"/>
        <v>0</v>
      </c>
      <c r="X130" s="128">
        <f t="shared" si="24"/>
        <v>0</v>
      </c>
      <c r="Y130" s="129" t="str">
        <f t="shared" si="18"/>
        <v>VENCIDA</v>
      </c>
      <c r="AA130" s="238"/>
      <c r="AB130" s="1271"/>
      <c r="AE130" s="242"/>
    </row>
    <row r="131" spans="1:31" ht="141" thickBot="1" x14ac:dyDescent="0.25">
      <c r="A131" s="1358"/>
      <c r="B131" s="1360"/>
      <c r="C131" s="1303"/>
      <c r="D131" s="1303"/>
      <c r="E131" s="1303"/>
      <c r="F131" s="344" t="s">
        <v>467</v>
      </c>
      <c r="G131" s="131" t="s">
        <v>46</v>
      </c>
      <c r="H131" s="322" t="s">
        <v>468</v>
      </c>
      <c r="I131" s="322" t="s">
        <v>444</v>
      </c>
      <c r="J131" s="345">
        <v>1</v>
      </c>
      <c r="K131" s="346">
        <v>41487</v>
      </c>
      <c r="L131" s="346">
        <v>41851</v>
      </c>
      <c r="M131" s="134">
        <f t="shared" si="17"/>
        <v>52</v>
      </c>
      <c r="N131" s="135" t="s">
        <v>412</v>
      </c>
      <c r="O131" s="136">
        <v>0.5</v>
      </c>
      <c r="P131" s="137">
        <f t="shared" si="19"/>
        <v>0.5</v>
      </c>
      <c r="Q131" s="138">
        <f t="shared" si="20"/>
        <v>26</v>
      </c>
      <c r="R131" s="138">
        <f t="shared" si="21"/>
        <v>26</v>
      </c>
      <c r="S131" s="138">
        <f t="shared" si="22"/>
        <v>52</v>
      </c>
      <c r="T131" s="139"/>
      <c r="U131" s="139"/>
      <c r="V131" s="189" t="s">
        <v>469</v>
      </c>
      <c r="W131" s="141">
        <f t="shared" si="23"/>
        <v>0</v>
      </c>
      <c r="X131" s="141">
        <f t="shared" si="24"/>
        <v>0</v>
      </c>
      <c r="Y131" s="142" t="str">
        <f t="shared" si="18"/>
        <v>VENCIDA</v>
      </c>
      <c r="AA131" s="238"/>
      <c r="AB131" s="1276"/>
      <c r="AE131" s="242"/>
    </row>
    <row r="132" spans="1:31" ht="128.25" thickBot="1" x14ac:dyDescent="0.25">
      <c r="A132" s="71">
        <v>43</v>
      </c>
      <c r="B132" s="72">
        <v>0</v>
      </c>
      <c r="C132" s="73" t="s">
        <v>470</v>
      </c>
      <c r="D132" s="73" t="s">
        <v>292</v>
      </c>
      <c r="E132" s="73" t="s">
        <v>46</v>
      </c>
      <c r="F132" s="335" t="s">
        <v>462</v>
      </c>
      <c r="G132" s="75" t="s">
        <v>46</v>
      </c>
      <c r="H132" s="332" t="s">
        <v>471</v>
      </c>
      <c r="I132" s="332" t="s">
        <v>444</v>
      </c>
      <c r="J132" s="336">
        <v>1</v>
      </c>
      <c r="K132" s="337">
        <v>41487</v>
      </c>
      <c r="L132" s="337">
        <v>41698</v>
      </c>
      <c r="M132" s="79">
        <f t="shared" si="17"/>
        <v>30.142857142857142</v>
      </c>
      <c r="N132" s="80" t="s">
        <v>412</v>
      </c>
      <c r="O132" s="81">
        <v>1</v>
      </c>
      <c r="P132" s="82">
        <f t="shared" si="19"/>
        <v>1</v>
      </c>
      <c r="Q132" s="83">
        <f t="shared" si="20"/>
        <v>30.142857142857142</v>
      </c>
      <c r="R132" s="83">
        <f t="shared" si="21"/>
        <v>30.142857142857142</v>
      </c>
      <c r="S132" s="83">
        <f t="shared" si="22"/>
        <v>30.142857142857142</v>
      </c>
      <c r="T132" s="84"/>
      <c r="U132" s="84"/>
      <c r="V132" s="85" t="s">
        <v>472</v>
      </c>
      <c r="W132" s="86">
        <f t="shared" si="23"/>
        <v>2</v>
      </c>
      <c r="X132" s="86">
        <f t="shared" si="24"/>
        <v>0</v>
      </c>
      <c r="Y132" s="87" t="str">
        <f t="shared" si="18"/>
        <v>CUMPLIDA</v>
      </c>
      <c r="AA132" s="238"/>
      <c r="AB132" s="53" t="str">
        <f>IF(Y132="CUMPLIDA","CUMPLIDA",IF(Y132="EN TERMINO","EN TERMINO","VENCIDA"))</f>
        <v>CUMPLIDA</v>
      </c>
      <c r="AE132" s="242"/>
    </row>
    <row r="133" spans="1:31" ht="90" thickBot="1" x14ac:dyDescent="0.25">
      <c r="A133" s="71">
        <v>44</v>
      </c>
      <c r="B133" s="72">
        <v>0</v>
      </c>
      <c r="C133" s="73" t="s">
        <v>473</v>
      </c>
      <c r="D133" s="73" t="s">
        <v>292</v>
      </c>
      <c r="E133" s="73" t="s">
        <v>46</v>
      </c>
      <c r="F133" s="335" t="s">
        <v>474</v>
      </c>
      <c r="G133" s="75" t="s">
        <v>46</v>
      </c>
      <c r="H133" s="332" t="s">
        <v>475</v>
      </c>
      <c r="I133" s="332" t="s">
        <v>476</v>
      </c>
      <c r="J133" s="336">
        <v>5</v>
      </c>
      <c r="K133" s="337">
        <v>41487</v>
      </c>
      <c r="L133" s="337">
        <v>41698</v>
      </c>
      <c r="M133" s="79">
        <f t="shared" si="17"/>
        <v>30.142857142857142</v>
      </c>
      <c r="N133" s="80" t="s">
        <v>412</v>
      </c>
      <c r="O133" s="81">
        <v>0</v>
      </c>
      <c r="P133" s="82">
        <f t="shared" si="19"/>
        <v>0</v>
      </c>
      <c r="Q133" s="83">
        <f t="shared" si="20"/>
        <v>0</v>
      </c>
      <c r="R133" s="83">
        <f t="shared" si="21"/>
        <v>0</v>
      </c>
      <c r="S133" s="83">
        <f t="shared" si="22"/>
        <v>30.142857142857142</v>
      </c>
      <c r="T133" s="84"/>
      <c r="U133" s="84"/>
      <c r="V133" s="85"/>
      <c r="W133" s="86">
        <f t="shared" si="23"/>
        <v>0</v>
      </c>
      <c r="X133" s="86">
        <f t="shared" si="24"/>
        <v>0</v>
      </c>
      <c r="Y133" s="87" t="str">
        <f t="shared" si="18"/>
        <v>VENCIDA</v>
      </c>
      <c r="AA133" s="238"/>
      <c r="AB133" s="53" t="str">
        <f>IF(Y133="CUMPLIDA","CUMPLIDA",IF(Y133="EN TERMINO","EN TERMINO","VENCIDA"))</f>
        <v>VENCIDA</v>
      </c>
      <c r="AE133" s="242"/>
    </row>
    <row r="134" spans="1:31" ht="127.5" x14ac:dyDescent="0.2">
      <c r="A134" s="1357">
        <v>45</v>
      </c>
      <c r="B134" s="1359">
        <v>0</v>
      </c>
      <c r="C134" s="1361" t="s">
        <v>477</v>
      </c>
      <c r="D134" s="1302" t="s">
        <v>292</v>
      </c>
      <c r="E134" s="1302" t="s">
        <v>46</v>
      </c>
      <c r="F134" s="338" t="s">
        <v>478</v>
      </c>
      <c r="G134" s="105" t="s">
        <v>46</v>
      </c>
      <c r="H134" s="302" t="s">
        <v>479</v>
      </c>
      <c r="I134" s="302" t="s">
        <v>480</v>
      </c>
      <c r="J134" s="339">
        <v>1</v>
      </c>
      <c r="K134" s="340">
        <v>41487</v>
      </c>
      <c r="L134" s="340">
        <v>41820</v>
      </c>
      <c r="M134" s="108">
        <f t="shared" si="17"/>
        <v>47.571428571428569</v>
      </c>
      <c r="N134" s="109" t="s">
        <v>412</v>
      </c>
      <c r="O134" s="110">
        <v>1</v>
      </c>
      <c r="P134" s="111">
        <f t="shared" si="19"/>
        <v>1</v>
      </c>
      <c r="Q134" s="112">
        <f t="shared" si="20"/>
        <v>47.571428571428569</v>
      </c>
      <c r="R134" s="112">
        <f t="shared" si="21"/>
        <v>47.571428571428569</v>
      </c>
      <c r="S134" s="112">
        <f t="shared" si="22"/>
        <v>47.571428571428569</v>
      </c>
      <c r="T134" s="113"/>
      <c r="U134" s="113"/>
      <c r="V134" s="114" t="s">
        <v>481</v>
      </c>
      <c r="W134" s="115">
        <f t="shared" si="23"/>
        <v>2</v>
      </c>
      <c r="X134" s="115">
        <f t="shared" si="24"/>
        <v>0</v>
      </c>
      <c r="Y134" s="116" t="str">
        <f t="shared" si="18"/>
        <v>CUMPLIDA</v>
      </c>
      <c r="AA134" s="238"/>
      <c r="AB134" s="1233" t="str">
        <f>IF(Y134&amp;Y135="CUMPLIDA","CUMPLIDA",IF(OR(Y134="VENCIDA",Y135="VENCIDA"),"VENCIDA",IF(W134+W135=4,"CUMPLIDA","EN TERMINO")))</f>
        <v>CUMPLIDA</v>
      </c>
      <c r="AE134" s="242"/>
    </row>
    <row r="135" spans="1:31" ht="77.25" thickBot="1" x14ac:dyDescent="0.25">
      <c r="A135" s="1358"/>
      <c r="B135" s="1360"/>
      <c r="C135" s="1362"/>
      <c r="D135" s="1303"/>
      <c r="E135" s="1303"/>
      <c r="F135" s="344" t="s">
        <v>482</v>
      </c>
      <c r="G135" s="131" t="s">
        <v>46</v>
      </c>
      <c r="H135" s="322" t="s">
        <v>483</v>
      </c>
      <c r="I135" s="322" t="s">
        <v>444</v>
      </c>
      <c r="J135" s="345">
        <v>1</v>
      </c>
      <c r="K135" s="346">
        <v>41517</v>
      </c>
      <c r="L135" s="346">
        <v>41882</v>
      </c>
      <c r="M135" s="134">
        <f t="shared" si="17"/>
        <v>52.142857142857146</v>
      </c>
      <c r="N135" s="135" t="s">
        <v>412</v>
      </c>
      <c r="O135" s="136">
        <v>1</v>
      </c>
      <c r="P135" s="137">
        <f t="shared" si="19"/>
        <v>1</v>
      </c>
      <c r="Q135" s="138">
        <f t="shared" si="20"/>
        <v>52.142857142857146</v>
      </c>
      <c r="R135" s="138">
        <f t="shared" si="21"/>
        <v>52.142857142857146</v>
      </c>
      <c r="S135" s="138">
        <f t="shared" si="22"/>
        <v>52.142857142857146</v>
      </c>
      <c r="T135" s="139"/>
      <c r="U135" s="139"/>
      <c r="V135" s="140" t="s">
        <v>484</v>
      </c>
      <c r="W135" s="141">
        <f t="shared" si="23"/>
        <v>2</v>
      </c>
      <c r="X135" s="141">
        <f t="shared" si="24"/>
        <v>0</v>
      </c>
      <c r="Y135" s="142" t="str">
        <f t="shared" si="18"/>
        <v>CUMPLIDA</v>
      </c>
      <c r="AA135" s="238"/>
      <c r="AB135" s="1276"/>
      <c r="AE135" s="242"/>
    </row>
    <row r="136" spans="1:31" ht="76.5" x14ac:dyDescent="0.2">
      <c r="A136" s="1357">
        <v>46</v>
      </c>
      <c r="B136" s="1359">
        <v>0</v>
      </c>
      <c r="C136" s="1361" t="s">
        <v>485</v>
      </c>
      <c r="D136" s="1302" t="s">
        <v>292</v>
      </c>
      <c r="E136" s="1302" t="s">
        <v>46</v>
      </c>
      <c r="F136" s="338" t="s">
        <v>486</v>
      </c>
      <c r="G136" s="105" t="s">
        <v>46</v>
      </c>
      <c r="H136" s="302" t="s">
        <v>487</v>
      </c>
      <c r="I136" s="302" t="s">
        <v>480</v>
      </c>
      <c r="J136" s="339">
        <v>1</v>
      </c>
      <c r="K136" s="340">
        <v>41475</v>
      </c>
      <c r="L136" s="340">
        <v>41820</v>
      </c>
      <c r="M136" s="108">
        <f t="shared" si="17"/>
        <v>49.285714285714285</v>
      </c>
      <c r="N136" s="109" t="s">
        <v>412</v>
      </c>
      <c r="O136" s="110">
        <v>0.5</v>
      </c>
      <c r="P136" s="111">
        <f t="shared" si="19"/>
        <v>0.5</v>
      </c>
      <c r="Q136" s="112">
        <f t="shared" si="20"/>
        <v>24.642857142857142</v>
      </c>
      <c r="R136" s="112">
        <f t="shared" si="21"/>
        <v>24.642857142857142</v>
      </c>
      <c r="S136" s="112">
        <f t="shared" si="22"/>
        <v>49.285714285714285</v>
      </c>
      <c r="T136" s="113"/>
      <c r="U136" s="113"/>
      <c r="V136" s="114" t="s">
        <v>488</v>
      </c>
      <c r="W136" s="115">
        <f t="shared" si="23"/>
        <v>0</v>
      </c>
      <c r="X136" s="115">
        <f t="shared" si="24"/>
        <v>0</v>
      </c>
      <c r="Y136" s="116" t="str">
        <f t="shared" si="18"/>
        <v>VENCIDA</v>
      </c>
      <c r="AA136" s="238"/>
      <c r="AB136" s="1233" t="str">
        <f>IF(Y136&amp;Y137="CUMPLIDA","CUMPLIDA",IF(OR(Y136="VENCIDA",Y137="VENCIDA"),"VENCIDA",IF(W136+W137=4,"CUMPLIDA","EN TERMINO")))</f>
        <v>VENCIDA</v>
      </c>
      <c r="AE136" s="242"/>
    </row>
    <row r="137" spans="1:31" ht="64.5" thickBot="1" x14ac:dyDescent="0.25">
      <c r="A137" s="1358"/>
      <c r="B137" s="1360"/>
      <c r="C137" s="1362"/>
      <c r="D137" s="1303"/>
      <c r="E137" s="1303"/>
      <c r="F137" s="344" t="s">
        <v>489</v>
      </c>
      <c r="G137" s="131" t="s">
        <v>46</v>
      </c>
      <c r="H137" s="322" t="s">
        <v>490</v>
      </c>
      <c r="I137" s="322" t="s">
        <v>444</v>
      </c>
      <c r="J137" s="345">
        <v>1</v>
      </c>
      <c r="K137" s="346">
        <v>41517</v>
      </c>
      <c r="L137" s="346">
        <v>41882</v>
      </c>
      <c r="M137" s="134">
        <f t="shared" si="17"/>
        <v>52.142857142857146</v>
      </c>
      <c r="N137" s="135" t="s">
        <v>412</v>
      </c>
      <c r="O137" s="136">
        <v>0.5</v>
      </c>
      <c r="P137" s="137">
        <f t="shared" si="19"/>
        <v>0.5</v>
      </c>
      <c r="Q137" s="138">
        <f t="shared" si="20"/>
        <v>26.071428571428573</v>
      </c>
      <c r="R137" s="138">
        <f t="shared" si="21"/>
        <v>26.071428571428573</v>
      </c>
      <c r="S137" s="138">
        <f t="shared" si="22"/>
        <v>52.142857142857146</v>
      </c>
      <c r="T137" s="139"/>
      <c r="U137" s="139"/>
      <c r="V137" s="140" t="s">
        <v>488</v>
      </c>
      <c r="W137" s="141">
        <f t="shared" si="23"/>
        <v>0</v>
      </c>
      <c r="X137" s="141">
        <f t="shared" si="24"/>
        <v>0</v>
      </c>
      <c r="Y137" s="142" t="str">
        <f t="shared" si="18"/>
        <v>VENCIDA</v>
      </c>
      <c r="AA137" s="238"/>
      <c r="AB137" s="1276"/>
      <c r="AE137" s="242"/>
    </row>
    <row r="138" spans="1:31" ht="243" thickBot="1" x14ac:dyDescent="0.25">
      <c r="A138" s="71">
        <v>51</v>
      </c>
      <c r="B138" s="72">
        <v>0</v>
      </c>
      <c r="C138" s="330" t="s">
        <v>491</v>
      </c>
      <c r="D138" s="73" t="s">
        <v>292</v>
      </c>
      <c r="E138" s="73" t="s">
        <v>46</v>
      </c>
      <c r="F138" s="335" t="s">
        <v>492</v>
      </c>
      <c r="G138" s="75" t="s">
        <v>46</v>
      </c>
      <c r="H138" s="332" t="s">
        <v>493</v>
      </c>
      <c r="I138" s="332" t="s">
        <v>494</v>
      </c>
      <c r="J138" s="336">
        <v>4</v>
      </c>
      <c r="K138" s="337">
        <v>41516</v>
      </c>
      <c r="L138" s="337">
        <v>41851</v>
      </c>
      <c r="M138" s="79">
        <f t="shared" si="17"/>
        <v>47.857142857142854</v>
      </c>
      <c r="N138" s="80" t="s">
        <v>412</v>
      </c>
      <c r="O138" s="81">
        <v>4</v>
      </c>
      <c r="P138" s="82">
        <f t="shared" si="19"/>
        <v>1</v>
      </c>
      <c r="Q138" s="83">
        <f t="shared" si="20"/>
        <v>47.857142857142854</v>
      </c>
      <c r="R138" s="83">
        <f t="shared" si="21"/>
        <v>47.857142857142854</v>
      </c>
      <c r="S138" s="83">
        <f t="shared" si="22"/>
        <v>47.857142857142854</v>
      </c>
      <c r="T138" s="84"/>
      <c r="U138" s="84"/>
      <c r="V138" s="85" t="s">
        <v>495</v>
      </c>
      <c r="W138" s="86">
        <f t="shared" si="23"/>
        <v>2</v>
      </c>
      <c r="X138" s="86">
        <f t="shared" si="24"/>
        <v>0</v>
      </c>
      <c r="Y138" s="87" t="str">
        <f t="shared" si="18"/>
        <v>CUMPLIDA</v>
      </c>
      <c r="AA138" s="238"/>
      <c r="AB138" s="53" t="str">
        <f>IF(Y138="CUMPLIDA","CUMPLIDA",IF(Y138="EN TERMINO","EN TERMINO","VENCIDA"))</f>
        <v>CUMPLIDA</v>
      </c>
      <c r="AE138" s="242"/>
    </row>
    <row r="139" spans="1:31" ht="166.5" thickBot="1" x14ac:dyDescent="0.25">
      <c r="A139" s="246">
        <v>58</v>
      </c>
      <c r="B139" s="247">
        <v>0</v>
      </c>
      <c r="C139" s="248" t="s">
        <v>496</v>
      </c>
      <c r="D139" s="276" t="s">
        <v>292</v>
      </c>
      <c r="E139" s="276" t="s">
        <v>46</v>
      </c>
      <c r="F139" s="347" t="s">
        <v>497</v>
      </c>
      <c r="G139" s="131" t="s">
        <v>46</v>
      </c>
      <c r="H139" s="347" t="s">
        <v>415</v>
      </c>
      <c r="I139" s="131" t="s">
        <v>416</v>
      </c>
      <c r="J139" s="348">
        <v>1</v>
      </c>
      <c r="K139" s="346">
        <v>41548</v>
      </c>
      <c r="L139" s="346">
        <v>41698</v>
      </c>
      <c r="M139" s="134">
        <f t="shared" si="17"/>
        <v>21.428571428571427</v>
      </c>
      <c r="N139" s="135" t="s">
        <v>412</v>
      </c>
      <c r="O139" s="136">
        <v>1</v>
      </c>
      <c r="P139" s="137">
        <f t="shared" si="19"/>
        <v>1</v>
      </c>
      <c r="Q139" s="138">
        <f t="shared" si="20"/>
        <v>21.428571428571427</v>
      </c>
      <c r="R139" s="138">
        <f t="shared" si="21"/>
        <v>21.428571428571427</v>
      </c>
      <c r="S139" s="138">
        <f t="shared" si="22"/>
        <v>21.428571428571427</v>
      </c>
      <c r="T139" s="139"/>
      <c r="U139" s="139"/>
      <c r="V139" s="349" t="s">
        <v>498</v>
      </c>
      <c r="W139" s="141">
        <f t="shared" si="23"/>
        <v>2</v>
      </c>
      <c r="X139" s="141">
        <f t="shared" si="24"/>
        <v>0</v>
      </c>
      <c r="Y139" s="142" t="str">
        <f>IF(W139+X139&gt;1,"CUMPLIDA",IF(X139=1,"EN TERMINO","VENCIDA"))</f>
        <v>CUMPLIDA</v>
      </c>
      <c r="AA139" s="238"/>
      <c r="AB139" s="53" t="str">
        <f>IF(Y139="CUMPLIDA","CUMPLIDA",IF(Y139="EN TERMINO","EN TERMINO","VENCIDA"))</f>
        <v>CUMPLIDA</v>
      </c>
      <c r="AE139" s="242"/>
    </row>
    <row r="140" spans="1:31" ht="63.75" x14ac:dyDescent="0.2">
      <c r="A140" s="1357">
        <v>64</v>
      </c>
      <c r="B140" s="1359">
        <v>0</v>
      </c>
      <c r="C140" s="1361" t="s">
        <v>499</v>
      </c>
      <c r="D140" s="1302" t="s">
        <v>292</v>
      </c>
      <c r="E140" s="1302" t="s">
        <v>46</v>
      </c>
      <c r="F140" s="350" t="s">
        <v>500</v>
      </c>
      <c r="G140" s="118" t="s">
        <v>46</v>
      </c>
      <c r="H140" s="350" t="s">
        <v>501</v>
      </c>
      <c r="I140" s="118" t="s">
        <v>444</v>
      </c>
      <c r="J140" s="351">
        <v>1</v>
      </c>
      <c r="K140" s="343">
        <v>41517</v>
      </c>
      <c r="L140" s="343">
        <v>41882</v>
      </c>
      <c r="M140" s="121">
        <f t="shared" si="17"/>
        <v>52.142857142857146</v>
      </c>
      <c r="N140" s="122" t="s">
        <v>412</v>
      </c>
      <c r="O140" s="123">
        <v>0.5</v>
      </c>
      <c r="P140" s="124">
        <f t="shared" si="19"/>
        <v>0.5</v>
      </c>
      <c r="Q140" s="125">
        <f t="shared" si="20"/>
        <v>26.071428571428573</v>
      </c>
      <c r="R140" s="125">
        <f t="shared" si="21"/>
        <v>26.071428571428573</v>
      </c>
      <c r="S140" s="125">
        <f t="shared" si="22"/>
        <v>52.142857142857146</v>
      </c>
      <c r="T140" s="126"/>
      <c r="U140" s="126"/>
      <c r="V140" s="127" t="s">
        <v>502</v>
      </c>
      <c r="W140" s="128">
        <f t="shared" si="23"/>
        <v>0</v>
      </c>
      <c r="X140" s="128">
        <f t="shared" si="24"/>
        <v>0</v>
      </c>
      <c r="Y140" s="129" t="str">
        <f>IF(W140+X140&gt;1,"CUMPLIDA",IF(X140=1,"EN TERMINO","VENCIDA"))</f>
        <v>VENCIDA</v>
      </c>
      <c r="AA140" s="238"/>
      <c r="AB140" s="1233" t="str">
        <f>IF(Y140&amp;Y141="CUMPLIDA","CUMPLIDA",IF(OR(Y140="VENCIDA",Y141="VENCIDA"),"VENCIDA",IF(W140+W141=4,"CUMPLIDA","EN TERMINO")))</f>
        <v>VENCIDA</v>
      </c>
      <c r="AE140" s="242"/>
    </row>
    <row r="141" spans="1:31" ht="115.5" thickBot="1" x14ac:dyDescent="0.25">
      <c r="A141" s="1358"/>
      <c r="B141" s="1360"/>
      <c r="C141" s="1362"/>
      <c r="D141" s="1303"/>
      <c r="E141" s="1303"/>
      <c r="F141" s="347" t="s">
        <v>503</v>
      </c>
      <c r="G141" s="131" t="s">
        <v>46</v>
      </c>
      <c r="H141" s="347" t="s">
        <v>504</v>
      </c>
      <c r="I141" s="131" t="s">
        <v>505</v>
      </c>
      <c r="J141" s="300">
        <v>1</v>
      </c>
      <c r="K141" s="346">
        <v>41487</v>
      </c>
      <c r="L141" s="346">
        <v>41638</v>
      </c>
      <c r="M141" s="134">
        <f t="shared" si="17"/>
        <v>21.571428571428573</v>
      </c>
      <c r="N141" s="135" t="s">
        <v>506</v>
      </c>
      <c r="O141" s="136">
        <v>1</v>
      </c>
      <c r="P141" s="137">
        <f t="shared" si="19"/>
        <v>1</v>
      </c>
      <c r="Q141" s="138">
        <f t="shared" si="20"/>
        <v>21.571428571428573</v>
      </c>
      <c r="R141" s="138">
        <f t="shared" si="21"/>
        <v>21.571428571428573</v>
      </c>
      <c r="S141" s="138">
        <f t="shared" si="22"/>
        <v>21.571428571428573</v>
      </c>
      <c r="T141" s="139"/>
      <c r="U141" s="139"/>
      <c r="V141" s="140" t="s">
        <v>507</v>
      </c>
      <c r="W141" s="141">
        <f t="shared" si="23"/>
        <v>2</v>
      </c>
      <c r="X141" s="141">
        <f t="shared" si="24"/>
        <v>0</v>
      </c>
      <c r="Y141" s="142" t="str">
        <f>IF(W141+X141&gt;1,"CUMPLIDA",IF(X141=1,"EN TERMINO","VENCIDA"))</f>
        <v>CUMPLIDA</v>
      </c>
      <c r="AA141" s="238"/>
      <c r="AB141" s="1276"/>
      <c r="AE141" s="242"/>
    </row>
    <row r="142" spans="1:31" ht="102.75" thickBot="1" x14ac:dyDescent="0.25">
      <c r="A142" s="246">
        <v>66</v>
      </c>
      <c r="B142" s="247">
        <v>0</v>
      </c>
      <c r="C142" s="352" t="s">
        <v>508</v>
      </c>
      <c r="D142" s="248" t="s">
        <v>292</v>
      </c>
      <c r="E142" s="248" t="s">
        <v>46</v>
      </c>
      <c r="F142" s="302" t="s">
        <v>509</v>
      </c>
      <c r="G142" s="105" t="s">
        <v>46</v>
      </c>
      <c r="H142" s="302" t="s">
        <v>510</v>
      </c>
      <c r="I142" s="302" t="s">
        <v>239</v>
      </c>
      <c r="J142" s="324">
        <v>2</v>
      </c>
      <c r="K142" s="340">
        <v>41475</v>
      </c>
      <c r="L142" s="340">
        <v>41639</v>
      </c>
      <c r="M142" s="108">
        <f t="shared" si="17"/>
        <v>23.428571428571427</v>
      </c>
      <c r="N142" s="109" t="s">
        <v>412</v>
      </c>
      <c r="O142" s="110">
        <v>2</v>
      </c>
      <c r="P142" s="111">
        <f t="shared" si="19"/>
        <v>1</v>
      </c>
      <c r="Q142" s="112">
        <f t="shared" si="20"/>
        <v>23.428571428571427</v>
      </c>
      <c r="R142" s="112">
        <f t="shared" si="21"/>
        <v>23.428571428571427</v>
      </c>
      <c r="S142" s="112">
        <f t="shared" si="22"/>
        <v>23.428571428571427</v>
      </c>
      <c r="T142" s="113"/>
      <c r="U142" s="113"/>
      <c r="V142" s="114" t="s">
        <v>511</v>
      </c>
      <c r="W142" s="115">
        <f t="shared" si="23"/>
        <v>2</v>
      </c>
      <c r="X142" s="115">
        <f t="shared" si="24"/>
        <v>0</v>
      </c>
      <c r="Y142" s="116" t="str">
        <f>IF(W142+X142&gt;1,"CUMPLIDA",IF(X142=1,"EN TERMINO","VENCIDA"))</f>
        <v>CUMPLIDA</v>
      </c>
      <c r="AA142" s="238"/>
      <c r="AB142" s="53" t="str">
        <f>IF(Y142="CUMPLIDA","CUMPLIDA",IF(Y142="EN TERMINO","EN TERMINO","VENCIDA"))</f>
        <v>CUMPLIDA</v>
      </c>
      <c r="AE142" s="242"/>
    </row>
    <row r="143" spans="1:31" ht="13.5" thickBot="1" x14ac:dyDescent="0.25">
      <c r="A143" s="353" t="s">
        <v>512</v>
      </c>
      <c r="B143" s="235"/>
      <c r="C143" s="235"/>
      <c r="D143" s="235"/>
      <c r="E143" s="235"/>
      <c r="F143" s="235"/>
      <c r="G143" s="235"/>
      <c r="H143" s="235"/>
      <c r="I143" s="235"/>
      <c r="J143" s="235"/>
      <c r="K143" s="235"/>
      <c r="L143" s="235"/>
      <c r="M143" s="235"/>
      <c r="N143" s="235"/>
      <c r="O143" s="233"/>
      <c r="P143" s="234"/>
      <c r="Q143" s="235"/>
      <c r="R143" s="235"/>
      <c r="S143" s="235"/>
      <c r="T143" s="236"/>
      <c r="U143" s="236"/>
      <c r="V143" s="235"/>
      <c r="W143" s="237"/>
      <c r="X143" s="237"/>
      <c r="Y143" s="238"/>
      <c r="Z143" s="237"/>
      <c r="AA143" s="238"/>
      <c r="AB143" s="237"/>
    </row>
    <row r="144" spans="1:31" ht="357.75" thickBot="1" x14ac:dyDescent="0.25">
      <c r="A144" s="71">
        <v>3</v>
      </c>
      <c r="B144" s="354">
        <v>0</v>
      </c>
      <c r="C144" s="73" t="s">
        <v>513</v>
      </c>
      <c r="D144" s="73" t="s">
        <v>514</v>
      </c>
      <c r="E144" s="73" t="s">
        <v>515</v>
      </c>
      <c r="F144" s="355" t="s">
        <v>516</v>
      </c>
      <c r="G144" s="355" t="s">
        <v>517</v>
      </c>
      <c r="H144" s="355" t="s">
        <v>518</v>
      </c>
      <c r="I144" s="355" t="s">
        <v>519</v>
      </c>
      <c r="J144" s="356">
        <v>1</v>
      </c>
      <c r="K144" s="357">
        <v>41320</v>
      </c>
      <c r="L144" s="357">
        <v>41532</v>
      </c>
      <c r="M144" s="83">
        <f t="shared" ref="M144:M152" si="25">(+L144-K144)/7</f>
        <v>30.285714285714285</v>
      </c>
      <c r="N144" s="358" t="s">
        <v>520</v>
      </c>
      <c r="O144" s="81">
        <v>0.8</v>
      </c>
      <c r="P144" s="82">
        <f t="shared" ref="P144:P152" si="26">IF(O144/J144&gt;1,1,+O144/J144)</f>
        <v>0.8</v>
      </c>
      <c r="Q144" s="83">
        <f t="shared" ref="Q144:Q152" si="27">+M144*P144</f>
        <v>24.228571428571428</v>
      </c>
      <c r="R144" s="83">
        <f t="shared" ref="R144:R152" si="28">IF(L144&lt;=$T$8,Q144,0)</f>
        <v>24.228571428571428</v>
      </c>
      <c r="S144" s="83">
        <f t="shared" ref="S144:S152" si="29">IF($T$8&gt;=L144,M144,0)</f>
        <v>30.285714285714285</v>
      </c>
      <c r="T144" s="84"/>
      <c r="U144" s="84"/>
      <c r="V144" s="85" t="s">
        <v>521</v>
      </c>
      <c r="W144" s="359">
        <f t="shared" ref="W144:W152" si="30">IF(P144=100%,2,0)</f>
        <v>0</v>
      </c>
      <c r="X144" s="359">
        <f t="shared" ref="X144:X152" si="31">IF(L144&lt;$Z$3,0,1)</f>
        <v>0</v>
      </c>
      <c r="Y144" s="87" t="str">
        <f>IF(W144+X144&gt;1,"CUMPLIDA",IF(X144=1,"EN TERMINO","VENCIDA"))</f>
        <v>VENCIDA</v>
      </c>
      <c r="AA144" s="360"/>
      <c r="AB144" s="53" t="str">
        <f>IF(Y144="CUMPLIDA","CUMPLIDA",IF(Y144="EN TERMINO","EN TERMINO","VENCIDA"))</f>
        <v>VENCIDA</v>
      </c>
      <c r="AE144" s="361"/>
    </row>
    <row r="145" spans="1:31" ht="243" thickBot="1" x14ac:dyDescent="0.25">
      <c r="A145" s="71">
        <v>5</v>
      </c>
      <c r="B145" s="354">
        <v>0</v>
      </c>
      <c r="C145" s="73" t="s">
        <v>522</v>
      </c>
      <c r="D145" s="73" t="s">
        <v>523</v>
      </c>
      <c r="E145" s="362" t="s">
        <v>515</v>
      </c>
      <c r="F145" s="355" t="s">
        <v>524</v>
      </c>
      <c r="G145" s="355" t="s">
        <v>525</v>
      </c>
      <c r="H145" s="355" t="s">
        <v>526</v>
      </c>
      <c r="I145" s="355" t="s">
        <v>527</v>
      </c>
      <c r="J145" s="363">
        <v>1</v>
      </c>
      <c r="K145" s="357">
        <v>41214</v>
      </c>
      <c r="L145" s="357">
        <v>41532</v>
      </c>
      <c r="M145" s="83">
        <f t="shared" si="25"/>
        <v>45.428571428571431</v>
      </c>
      <c r="N145" s="358" t="s">
        <v>520</v>
      </c>
      <c r="O145" s="81">
        <v>1</v>
      </c>
      <c r="P145" s="82">
        <f t="shared" si="26"/>
        <v>1</v>
      </c>
      <c r="Q145" s="83">
        <f t="shared" si="27"/>
        <v>45.428571428571431</v>
      </c>
      <c r="R145" s="83">
        <f t="shared" si="28"/>
        <v>45.428571428571431</v>
      </c>
      <c r="S145" s="83">
        <f t="shared" si="29"/>
        <v>45.428571428571431</v>
      </c>
      <c r="T145" s="84"/>
      <c r="U145" s="84"/>
      <c r="V145" s="85" t="s">
        <v>528</v>
      </c>
      <c r="W145" s="359">
        <f t="shared" si="30"/>
        <v>2</v>
      </c>
      <c r="X145" s="359">
        <f t="shared" si="31"/>
        <v>0</v>
      </c>
      <c r="Y145" s="87" t="str">
        <f>IF(W145+X145&gt;1,"CUMPLIDA",IF(X145=1,"EN TERMINO","VENCIDA"))</f>
        <v>CUMPLIDA</v>
      </c>
      <c r="AA145" s="360"/>
      <c r="AB145" s="53" t="str">
        <f>IF(Y145="CUMPLIDA","CUMPLIDA",IF(Y145="EN TERMINO","EN TERMINO","VENCIDA"))</f>
        <v>CUMPLIDA</v>
      </c>
      <c r="AE145" s="361"/>
    </row>
    <row r="146" spans="1:31" ht="217.5" thickBot="1" x14ac:dyDescent="0.25">
      <c r="A146" s="71">
        <v>7</v>
      </c>
      <c r="B146" s="354">
        <v>0</v>
      </c>
      <c r="C146" s="73" t="s">
        <v>529</v>
      </c>
      <c r="D146" s="73" t="s">
        <v>530</v>
      </c>
      <c r="E146" s="73" t="s">
        <v>515</v>
      </c>
      <c r="F146" s="355" t="s">
        <v>531</v>
      </c>
      <c r="G146" s="355" t="s">
        <v>532</v>
      </c>
      <c r="H146" s="355" t="s">
        <v>533</v>
      </c>
      <c r="I146" s="355" t="s">
        <v>534</v>
      </c>
      <c r="J146" s="356">
        <v>1</v>
      </c>
      <c r="K146" s="357">
        <v>41183</v>
      </c>
      <c r="L146" s="357">
        <v>41547</v>
      </c>
      <c r="M146" s="83">
        <f t="shared" si="25"/>
        <v>52</v>
      </c>
      <c r="N146" s="358" t="s">
        <v>520</v>
      </c>
      <c r="O146" s="364">
        <v>1</v>
      </c>
      <c r="P146" s="82">
        <f t="shared" si="26"/>
        <v>1</v>
      </c>
      <c r="Q146" s="83">
        <f t="shared" si="27"/>
        <v>52</v>
      </c>
      <c r="R146" s="83">
        <f t="shared" si="28"/>
        <v>52</v>
      </c>
      <c r="S146" s="83">
        <f t="shared" si="29"/>
        <v>52</v>
      </c>
      <c r="T146" s="84"/>
      <c r="U146" s="84"/>
      <c r="V146" s="85" t="s">
        <v>535</v>
      </c>
      <c r="W146" s="359">
        <f t="shared" si="30"/>
        <v>2</v>
      </c>
      <c r="X146" s="359">
        <f t="shared" si="31"/>
        <v>0</v>
      </c>
      <c r="Y146" s="87" t="str">
        <f t="shared" ref="Y146:Y152" si="32">IF(W146+X146&gt;1,"CUMPLIDA",IF(X146=1,"EN TERMINO","VENCIDA"))</f>
        <v>CUMPLIDA</v>
      </c>
      <c r="AA146" s="360"/>
      <c r="AB146" s="53" t="str">
        <f>IF(Y146="CUMPLIDA","CUMPLIDA",IF(Y146="EN TERMINO","EN TERMINO","VENCIDA"))</f>
        <v>CUMPLIDA</v>
      </c>
      <c r="AE146" s="361"/>
    </row>
    <row r="147" spans="1:31" ht="409.6" thickBot="1" x14ac:dyDescent="0.25">
      <c r="A147" s="71">
        <v>9</v>
      </c>
      <c r="B147" s="365">
        <v>0</v>
      </c>
      <c r="C147" s="73" t="s">
        <v>536</v>
      </c>
      <c r="D147" s="73" t="s">
        <v>537</v>
      </c>
      <c r="E147" s="362" t="s">
        <v>515</v>
      </c>
      <c r="F147" s="355" t="s">
        <v>538</v>
      </c>
      <c r="G147" s="355" t="s">
        <v>539</v>
      </c>
      <c r="H147" s="355" t="s">
        <v>540</v>
      </c>
      <c r="I147" s="366" t="s">
        <v>541</v>
      </c>
      <c r="J147" s="356">
        <v>1</v>
      </c>
      <c r="K147" s="357">
        <v>41183</v>
      </c>
      <c r="L147" s="357">
        <v>41455</v>
      </c>
      <c r="M147" s="83">
        <f t="shared" si="25"/>
        <v>38.857142857142854</v>
      </c>
      <c r="N147" s="358" t="s">
        <v>520</v>
      </c>
      <c r="O147" s="367">
        <v>1</v>
      </c>
      <c r="P147" s="82">
        <f t="shared" si="26"/>
        <v>1</v>
      </c>
      <c r="Q147" s="83">
        <f t="shared" si="27"/>
        <v>38.857142857142854</v>
      </c>
      <c r="R147" s="83">
        <f t="shared" si="28"/>
        <v>38.857142857142854</v>
      </c>
      <c r="S147" s="83">
        <f t="shared" si="29"/>
        <v>38.857142857142854</v>
      </c>
      <c r="T147" s="84"/>
      <c r="U147" s="84"/>
      <c r="V147" s="85" t="s">
        <v>307</v>
      </c>
      <c r="W147" s="359">
        <f t="shared" si="30"/>
        <v>2</v>
      </c>
      <c r="X147" s="359">
        <f t="shared" si="31"/>
        <v>0</v>
      </c>
      <c r="Y147" s="87" t="str">
        <f>IF(W147+X147&gt;1,"CUMPLIDA",IF(X147=1,"EN TERMINO","VENCIDA"))</f>
        <v>CUMPLIDA</v>
      </c>
      <c r="AA147" s="360"/>
      <c r="AB147" s="53" t="str">
        <f>IF(Y147="CUMPLIDA","CUMPLIDA",IF(Y147="EN TERMINO","EN TERMINO","VENCIDA"))</f>
        <v>CUMPLIDA</v>
      </c>
      <c r="AE147" s="361"/>
    </row>
    <row r="148" spans="1:31" ht="90" thickBot="1" x14ac:dyDescent="0.25">
      <c r="A148" s="1342">
        <v>19</v>
      </c>
      <c r="B148" s="1344">
        <v>0</v>
      </c>
      <c r="C148" s="1352" t="s">
        <v>542</v>
      </c>
      <c r="D148" s="1346" t="s">
        <v>543</v>
      </c>
      <c r="E148" s="1344" t="s">
        <v>515</v>
      </c>
      <c r="F148" s="1355" t="s">
        <v>544</v>
      </c>
      <c r="G148" s="368" t="s">
        <v>545</v>
      </c>
      <c r="H148" s="368" t="s">
        <v>546</v>
      </c>
      <c r="I148" s="369" t="s">
        <v>547</v>
      </c>
      <c r="J148" s="369">
        <v>1</v>
      </c>
      <c r="K148" s="370">
        <v>41162</v>
      </c>
      <c r="L148" s="370">
        <v>41273</v>
      </c>
      <c r="M148" s="112">
        <f t="shared" si="25"/>
        <v>15.857142857142858</v>
      </c>
      <c r="N148" s="371" t="s">
        <v>548</v>
      </c>
      <c r="O148" s="110">
        <v>1</v>
      </c>
      <c r="P148" s="111">
        <f t="shared" si="26"/>
        <v>1</v>
      </c>
      <c r="Q148" s="112">
        <f t="shared" si="27"/>
        <v>15.857142857142858</v>
      </c>
      <c r="R148" s="112">
        <f t="shared" si="28"/>
        <v>15.857142857142858</v>
      </c>
      <c r="S148" s="112">
        <f t="shared" si="29"/>
        <v>15.857142857142858</v>
      </c>
      <c r="T148" s="113"/>
      <c r="U148" s="113"/>
      <c r="V148" s="67" t="s">
        <v>549</v>
      </c>
      <c r="W148" s="372">
        <f t="shared" si="30"/>
        <v>2</v>
      </c>
      <c r="X148" s="372">
        <f t="shared" si="31"/>
        <v>0</v>
      </c>
      <c r="Y148" s="116" t="str">
        <f t="shared" si="32"/>
        <v>CUMPLIDA</v>
      </c>
      <c r="AA148" s="1341"/>
      <c r="AB148" s="1233" t="str">
        <f>IF(Y148&amp;Y149="CUMPLIDA","CUMPLIDA",IF(OR(Y148="VENCIDA",Y149="VENCIDA"),"VENCIDA",IF(W148+W149=4,"CUMPLIDA","EN TERMINO")))</f>
        <v>CUMPLIDA</v>
      </c>
      <c r="AE148" s="361"/>
    </row>
    <row r="149" spans="1:31" ht="77.25" thickBot="1" x14ac:dyDescent="0.25">
      <c r="A149" s="1350"/>
      <c r="B149" s="1351"/>
      <c r="C149" s="1353"/>
      <c r="D149" s="1354"/>
      <c r="E149" s="1351"/>
      <c r="F149" s="1356"/>
      <c r="G149" s="373" t="s">
        <v>550</v>
      </c>
      <c r="H149" s="373" t="s">
        <v>551</v>
      </c>
      <c r="I149" s="374" t="s">
        <v>552</v>
      </c>
      <c r="J149" s="375">
        <v>1</v>
      </c>
      <c r="K149" s="376">
        <v>41162</v>
      </c>
      <c r="L149" s="376">
        <v>41273</v>
      </c>
      <c r="M149" s="125">
        <f t="shared" si="25"/>
        <v>15.857142857142858</v>
      </c>
      <c r="N149" s="377" t="s">
        <v>548</v>
      </c>
      <c r="O149" s="123">
        <v>100</v>
      </c>
      <c r="P149" s="124">
        <f t="shared" si="26"/>
        <v>1</v>
      </c>
      <c r="Q149" s="125">
        <f t="shared" si="27"/>
        <v>15.857142857142858</v>
      </c>
      <c r="R149" s="125">
        <f t="shared" si="28"/>
        <v>15.857142857142858</v>
      </c>
      <c r="S149" s="125">
        <f t="shared" si="29"/>
        <v>15.857142857142858</v>
      </c>
      <c r="T149" s="126"/>
      <c r="U149" s="126"/>
      <c r="V149" s="127" t="s">
        <v>549</v>
      </c>
      <c r="W149" s="378">
        <f t="shared" si="30"/>
        <v>2</v>
      </c>
      <c r="X149" s="378">
        <f t="shared" si="31"/>
        <v>0</v>
      </c>
      <c r="Y149" s="129" t="str">
        <f t="shared" si="32"/>
        <v>CUMPLIDA</v>
      </c>
      <c r="AA149" s="1341"/>
      <c r="AB149" s="1276"/>
      <c r="AE149" s="361"/>
    </row>
    <row r="150" spans="1:31" ht="192" thickBot="1" x14ac:dyDescent="0.25">
      <c r="A150" s="1342">
        <v>34</v>
      </c>
      <c r="B150" s="1344">
        <v>0</v>
      </c>
      <c r="C150" s="1346" t="s">
        <v>553</v>
      </c>
      <c r="D150" s="1346" t="s">
        <v>554</v>
      </c>
      <c r="E150" s="1348" t="s">
        <v>515</v>
      </c>
      <c r="F150" s="379" t="s">
        <v>555</v>
      </c>
      <c r="G150" s="380" t="s">
        <v>556</v>
      </c>
      <c r="H150" s="379" t="s">
        <v>557</v>
      </c>
      <c r="I150" s="379" t="s">
        <v>558</v>
      </c>
      <c r="J150" s="381">
        <v>2</v>
      </c>
      <c r="K150" s="370">
        <v>41167</v>
      </c>
      <c r="L150" s="370">
        <v>41532</v>
      </c>
      <c r="M150" s="112">
        <f t="shared" si="25"/>
        <v>52.142857142857146</v>
      </c>
      <c r="N150" s="371" t="s">
        <v>559</v>
      </c>
      <c r="O150" s="110">
        <v>2</v>
      </c>
      <c r="P150" s="111">
        <f t="shared" si="26"/>
        <v>1</v>
      </c>
      <c r="Q150" s="112">
        <f t="shared" si="27"/>
        <v>52.142857142857146</v>
      </c>
      <c r="R150" s="112">
        <f t="shared" si="28"/>
        <v>52.142857142857146</v>
      </c>
      <c r="S150" s="112">
        <f t="shared" si="29"/>
        <v>52.142857142857146</v>
      </c>
      <c r="T150" s="113"/>
      <c r="U150" s="113"/>
      <c r="V150" s="114" t="s">
        <v>560</v>
      </c>
      <c r="W150" s="372">
        <f t="shared" si="30"/>
        <v>2</v>
      </c>
      <c r="X150" s="372">
        <f t="shared" si="31"/>
        <v>0</v>
      </c>
      <c r="Y150" s="116" t="str">
        <f t="shared" si="32"/>
        <v>CUMPLIDA</v>
      </c>
      <c r="AA150" s="1341"/>
      <c r="AB150" s="1233" t="str">
        <f>IF(Y150&amp;Y151="CUMPLIDA","CUMPLIDA",IF(OR(Y150="VENCIDA",Y151="VENCIDA"),"VENCIDA",IF(W150+W151=4,"CUMPLIDA","EN TERMINO")))</f>
        <v>VENCIDA</v>
      </c>
      <c r="AE150" s="361"/>
    </row>
    <row r="151" spans="1:31" ht="332.25" thickBot="1" x14ac:dyDescent="0.25">
      <c r="A151" s="1343"/>
      <c r="B151" s="1345"/>
      <c r="C151" s="1347"/>
      <c r="D151" s="1347"/>
      <c r="E151" s="1349"/>
      <c r="F151" s="382" t="s">
        <v>561</v>
      </c>
      <c r="G151" s="383" t="s">
        <v>556</v>
      </c>
      <c r="H151" s="382" t="s">
        <v>562</v>
      </c>
      <c r="I151" s="382" t="s">
        <v>476</v>
      </c>
      <c r="J151" s="384">
        <v>1</v>
      </c>
      <c r="K151" s="385">
        <v>41167</v>
      </c>
      <c r="L151" s="385">
        <v>41532</v>
      </c>
      <c r="M151" s="138">
        <f t="shared" si="25"/>
        <v>52.142857142857146</v>
      </c>
      <c r="N151" s="386" t="s">
        <v>563</v>
      </c>
      <c r="O151" s="136">
        <v>0.5</v>
      </c>
      <c r="P151" s="137">
        <f t="shared" si="26"/>
        <v>0.5</v>
      </c>
      <c r="Q151" s="138">
        <f t="shared" si="27"/>
        <v>26.071428571428573</v>
      </c>
      <c r="R151" s="138">
        <f t="shared" si="28"/>
        <v>26.071428571428573</v>
      </c>
      <c r="S151" s="138">
        <f t="shared" si="29"/>
        <v>52.142857142857146</v>
      </c>
      <c r="T151" s="139"/>
      <c r="U151" s="139"/>
      <c r="V151" s="140" t="s">
        <v>564</v>
      </c>
      <c r="W151" s="387">
        <f t="shared" si="30"/>
        <v>0</v>
      </c>
      <c r="X151" s="387">
        <f t="shared" si="31"/>
        <v>0</v>
      </c>
      <c r="Y151" s="142" t="str">
        <f>IF(W151+X151&gt;1,"CUMPLIDA",IF(X151=1,"EN TERMINO","VENCIDA"))</f>
        <v>VENCIDA</v>
      </c>
      <c r="AA151" s="1341"/>
      <c r="AB151" s="1276"/>
      <c r="AE151" s="361"/>
    </row>
    <row r="152" spans="1:31" ht="294" thickBot="1" x14ac:dyDescent="0.25">
      <c r="A152" s="71">
        <v>37</v>
      </c>
      <c r="B152" s="354">
        <v>0</v>
      </c>
      <c r="C152" s="73" t="s">
        <v>565</v>
      </c>
      <c r="D152" s="73" t="s">
        <v>566</v>
      </c>
      <c r="E152" s="362" t="s">
        <v>515</v>
      </c>
      <c r="F152" s="388" t="s">
        <v>567</v>
      </c>
      <c r="G152" s="239" t="s">
        <v>568</v>
      </c>
      <c r="H152" s="239" t="s">
        <v>569</v>
      </c>
      <c r="I152" s="239" t="s">
        <v>570</v>
      </c>
      <c r="J152" s="389">
        <v>1</v>
      </c>
      <c r="K152" s="390">
        <v>41214</v>
      </c>
      <c r="L152" s="390">
        <v>41333</v>
      </c>
      <c r="M152" s="80">
        <f t="shared" si="25"/>
        <v>17</v>
      </c>
      <c r="N152" s="391" t="s">
        <v>406</v>
      </c>
      <c r="O152" s="81">
        <v>1</v>
      </c>
      <c r="P152" s="82">
        <f t="shared" si="26"/>
        <v>1</v>
      </c>
      <c r="Q152" s="83">
        <f t="shared" si="27"/>
        <v>17</v>
      </c>
      <c r="R152" s="83">
        <f t="shared" si="28"/>
        <v>17</v>
      </c>
      <c r="S152" s="83">
        <f t="shared" si="29"/>
        <v>17</v>
      </c>
      <c r="T152" s="84"/>
      <c r="U152" s="84"/>
      <c r="V152" s="81" t="s">
        <v>571</v>
      </c>
      <c r="W152" s="359">
        <f t="shared" si="30"/>
        <v>2</v>
      </c>
      <c r="X152" s="359">
        <f t="shared" si="31"/>
        <v>0</v>
      </c>
      <c r="Y152" s="87" t="str">
        <f t="shared" si="32"/>
        <v>CUMPLIDA</v>
      </c>
      <c r="AA152" s="360"/>
      <c r="AB152" s="53" t="str">
        <f>IF(Y152="CUMPLIDA","CUMPLIDA",IF(Y152="EN TERMINO","EN TERMINO","VENCIDA"))</f>
        <v>CUMPLIDA</v>
      </c>
      <c r="AE152" s="361"/>
    </row>
    <row r="153" spans="1:31" ht="13.5" thickBot="1" x14ac:dyDescent="0.25">
      <c r="A153" s="392" t="s">
        <v>572</v>
      </c>
      <c r="B153" s="392"/>
      <c r="C153" s="393"/>
      <c r="D153" s="394"/>
      <c r="E153" s="394"/>
      <c r="F153" s="394"/>
      <c r="G153" s="394"/>
      <c r="H153" s="394"/>
      <c r="I153" s="394"/>
      <c r="J153" s="394"/>
      <c r="K153" s="394"/>
      <c r="L153" s="394"/>
      <c r="M153" s="394"/>
      <c r="N153" s="395"/>
      <c r="O153" s="396"/>
      <c r="P153" s="397"/>
      <c r="Q153" s="398"/>
      <c r="R153" s="398"/>
      <c r="S153" s="398"/>
      <c r="T153" s="398"/>
      <c r="U153" s="398"/>
      <c r="V153" s="399"/>
      <c r="W153" s="378"/>
      <c r="X153" s="378"/>
      <c r="Y153" s="400"/>
      <c r="AA153" s="237"/>
    </row>
    <row r="154" spans="1:31" ht="409.6" thickBot="1" x14ac:dyDescent="0.25">
      <c r="A154" s="401">
        <v>2</v>
      </c>
      <c r="B154" s="402">
        <v>1201001</v>
      </c>
      <c r="C154" s="403" t="s">
        <v>573</v>
      </c>
      <c r="D154" s="403" t="s">
        <v>574</v>
      </c>
      <c r="E154" s="403" t="s">
        <v>575</v>
      </c>
      <c r="F154" s="404" t="s">
        <v>576</v>
      </c>
      <c r="G154" s="404" t="s">
        <v>577</v>
      </c>
      <c r="H154" s="404" t="s">
        <v>578</v>
      </c>
      <c r="I154" s="383" t="s">
        <v>579</v>
      </c>
      <c r="J154" s="405">
        <v>1</v>
      </c>
      <c r="K154" s="406">
        <v>40807</v>
      </c>
      <c r="L154" s="406">
        <v>41172</v>
      </c>
      <c r="M154" s="138">
        <f t="shared" ref="M154:M160" si="33">(+L154-K154)/7</f>
        <v>52.142857142857146</v>
      </c>
      <c r="N154" s="407" t="s">
        <v>580</v>
      </c>
      <c r="O154" s="408">
        <v>1</v>
      </c>
      <c r="P154" s="409">
        <f>IF(O154/J154&gt;1,1,+O154/J154)</f>
        <v>1</v>
      </c>
      <c r="Q154" s="134">
        <f>+M154*P154</f>
        <v>52.142857142857146</v>
      </c>
      <c r="R154" s="134">
        <f>IF(L154&lt;=$T$8,Q154,0)</f>
        <v>52.142857142857146</v>
      </c>
      <c r="S154" s="134">
        <f>IF($T$8&gt;=L154,M154,0)</f>
        <v>52.142857142857146</v>
      </c>
      <c r="T154" s="410"/>
      <c r="U154" s="410"/>
      <c r="V154" s="411" t="s">
        <v>581</v>
      </c>
      <c r="W154" s="141">
        <f>IF(P154=100%,2,0)</f>
        <v>2</v>
      </c>
      <c r="X154" s="141">
        <f>IF(L154&lt;$Z$3,0,1)</f>
        <v>0</v>
      </c>
      <c r="Y154" s="142" t="str">
        <f t="shared" ref="Y154:Y164" si="34">IF(W154+X154&gt;1,"CUMPLIDA",IF(X154=1,"EN TERMINO","VENCIDA"))</f>
        <v>CUMPLIDA</v>
      </c>
      <c r="AA154" s="412" t="s">
        <v>582</v>
      </c>
      <c r="AB154" s="53" t="str">
        <f>IF(Y154="CUMPLIDA","CUMPLIDA",IF(Y154="EN TERMINO","EN TERMINO","VENCIDA"))</f>
        <v>CUMPLIDA</v>
      </c>
      <c r="AE154" s="413"/>
    </row>
    <row r="155" spans="1:31" ht="268.5" thickBot="1" x14ac:dyDescent="0.25">
      <c r="A155" s="414">
        <v>9</v>
      </c>
      <c r="B155" s="354">
        <v>1904001</v>
      </c>
      <c r="C155" s="73" t="s">
        <v>583</v>
      </c>
      <c r="D155" s="73" t="s">
        <v>584</v>
      </c>
      <c r="E155" s="73" t="s">
        <v>585</v>
      </c>
      <c r="F155" s="355" t="s">
        <v>586</v>
      </c>
      <c r="G155" s="355" t="s">
        <v>587</v>
      </c>
      <c r="H155" s="355" t="s">
        <v>588</v>
      </c>
      <c r="I155" s="355" t="s">
        <v>589</v>
      </c>
      <c r="J155" s="356">
        <v>1</v>
      </c>
      <c r="K155" s="415">
        <v>40909</v>
      </c>
      <c r="L155" s="415">
        <v>41274</v>
      </c>
      <c r="M155" s="416">
        <f t="shared" si="33"/>
        <v>52.142857142857146</v>
      </c>
      <c r="N155" s="417" t="s">
        <v>590</v>
      </c>
      <c r="O155" s="418">
        <v>1</v>
      </c>
      <c r="P155" s="419">
        <f>IF(O155/J155&gt;1,1,+O155/J155)</f>
        <v>1</v>
      </c>
      <c r="Q155" s="79">
        <f>+M155*P155</f>
        <v>52.142857142857146</v>
      </c>
      <c r="R155" s="79">
        <f>IF(L155&lt;=$T$8,Q155,0)</f>
        <v>52.142857142857146</v>
      </c>
      <c r="S155" s="79">
        <f>IF($T$8&gt;=L155,M155,0)</f>
        <v>52.142857142857146</v>
      </c>
      <c r="T155" s="420"/>
      <c r="U155" s="420"/>
      <c r="V155" s="85" t="s">
        <v>591</v>
      </c>
      <c r="W155" s="86">
        <f>IF(P155=100%,2,0)</f>
        <v>2</v>
      </c>
      <c r="X155" s="86">
        <f>IF(L155&lt;$Z$3,0,1)</f>
        <v>0</v>
      </c>
      <c r="Y155" s="87" t="str">
        <f t="shared" si="34"/>
        <v>CUMPLIDA</v>
      </c>
      <c r="AA155" s="421" t="s">
        <v>592</v>
      </c>
      <c r="AB155" s="53" t="str">
        <f>IF(Y155="CUMPLIDA","CUMPLIDA",IF(Y155="EN TERMINO","EN TERMINO","VENCIDA"))</f>
        <v>CUMPLIDA</v>
      </c>
      <c r="AE155" s="413"/>
    </row>
    <row r="156" spans="1:31" ht="39" thickBot="1" x14ac:dyDescent="0.25">
      <c r="A156" s="1325">
        <v>43</v>
      </c>
      <c r="B156" s="1335">
        <v>1701008</v>
      </c>
      <c r="C156" s="1302" t="s">
        <v>593</v>
      </c>
      <c r="D156" s="1302" t="s">
        <v>594</v>
      </c>
      <c r="E156" s="1302" t="s">
        <v>595</v>
      </c>
      <c r="F156" s="1331" t="s">
        <v>596</v>
      </c>
      <c r="G156" s="1331" t="s">
        <v>597</v>
      </c>
      <c r="H156" s="118" t="s">
        <v>598</v>
      </c>
      <c r="I156" s="422" t="s">
        <v>599</v>
      </c>
      <c r="J156" s="422">
        <v>1</v>
      </c>
      <c r="K156" s="423">
        <v>40817</v>
      </c>
      <c r="L156" s="423">
        <v>40908</v>
      </c>
      <c r="M156" s="121">
        <f t="shared" si="33"/>
        <v>13</v>
      </c>
      <c r="N156" s="1333"/>
      <c r="O156" s="424">
        <v>1</v>
      </c>
      <c r="P156" s="425">
        <f t="shared" ref="P156:P163" si="35">IF(O156/J156&gt;1,1,+O156/J156)</f>
        <v>1</v>
      </c>
      <c r="Q156" s="121">
        <f t="shared" ref="Q156:Q163" si="36">+M156*P156</f>
        <v>13</v>
      </c>
      <c r="R156" s="121">
        <f t="shared" ref="R156:R163" si="37">IF(L156&lt;=$T$8,Q156,0)</f>
        <v>13</v>
      </c>
      <c r="S156" s="121">
        <f t="shared" ref="S156:S163" si="38">IF($T$8&gt;=L156,M156,0)</f>
        <v>13</v>
      </c>
      <c r="T156" s="426"/>
      <c r="U156" s="426"/>
      <c r="V156" s="427" t="s">
        <v>600</v>
      </c>
      <c r="W156" s="128">
        <f t="shared" ref="W156:W163" si="39">IF(P156=100%,2,0)</f>
        <v>2</v>
      </c>
      <c r="X156" s="128">
        <f t="shared" ref="X156:X163" si="40">IF(L156&lt;$Z$3,0,1)</f>
        <v>0</v>
      </c>
      <c r="Y156" s="129" t="str">
        <f t="shared" si="34"/>
        <v>CUMPLIDA</v>
      </c>
      <c r="AA156" s="428" t="s">
        <v>582</v>
      </c>
      <c r="AB156" s="1233" t="str">
        <f>IF(Y156&amp;Y157="CUMPLIDA","CUMPLIDA",IF(OR(Y156="VENCIDA",Y157="VENCIDA"),"VENCIDA",IF(W156+W157=4,"CUMPLIDA","EN TERMINO")))</f>
        <v>CUMPLIDA</v>
      </c>
      <c r="AE156" s="413"/>
    </row>
    <row r="157" spans="1:31" ht="268.5" thickBot="1" x14ac:dyDescent="0.25">
      <c r="A157" s="1318"/>
      <c r="B157" s="1336"/>
      <c r="C157" s="1303"/>
      <c r="D157" s="1303"/>
      <c r="E157" s="1303"/>
      <c r="F157" s="1332"/>
      <c r="G157" s="1332"/>
      <c r="H157" s="131" t="s">
        <v>601</v>
      </c>
      <c r="I157" s="429" t="s">
        <v>602</v>
      </c>
      <c r="J157" s="429">
        <v>1</v>
      </c>
      <c r="K157" s="430">
        <v>40909</v>
      </c>
      <c r="L157" s="430">
        <v>41090</v>
      </c>
      <c r="M157" s="134">
        <f t="shared" si="33"/>
        <v>25.857142857142858</v>
      </c>
      <c r="N157" s="1334"/>
      <c r="O157" s="431">
        <v>1</v>
      </c>
      <c r="P157" s="409">
        <f t="shared" si="35"/>
        <v>1</v>
      </c>
      <c r="Q157" s="134">
        <f t="shared" si="36"/>
        <v>25.857142857142858</v>
      </c>
      <c r="R157" s="134">
        <f t="shared" si="37"/>
        <v>25.857142857142858</v>
      </c>
      <c r="S157" s="134">
        <f t="shared" si="38"/>
        <v>25.857142857142858</v>
      </c>
      <c r="T157" s="410"/>
      <c r="U157" s="410"/>
      <c r="V157" s="432" t="s">
        <v>603</v>
      </c>
      <c r="W157" s="141">
        <f t="shared" si="39"/>
        <v>2</v>
      </c>
      <c r="X157" s="141">
        <f t="shared" si="40"/>
        <v>0</v>
      </c>
      <c r="Y157" s="142" t="str">
        <f t="shared" si="34"/>
        <v>CUMPLIDA</v>
      </c>
      <c r="AA157" s="428" t="s">
        <v>582</v>
      </c>
      <c r="AB157" s="1276"/>
      <c r="AE157" s="413"/>
    </row>
    <row r="158" spans="1:31" ht="204.75" thickBot="1" x14ac:dyDescent="0.25">
      <c r="A158" s="414">
        <v>49</v>
      </c>
      <c r="B158" s="354">
        <v>1901001</v>
      </c>
      <c r="C158" s="73" t="s">
        <v>604</v>
      </c>
      <c r="D158" s="433" t="s">
        <v>605</v>
      </c>
      <c r="E158" s="73" t="s">
        <v>606</v>
      </c>
      <c r="F158" s="355" t="s">
        <v>607</v>
      </c>
      <c r="G158" s="355" t="s">
        <v>608</v>
      </c>
      <c r="H158" s="355" t="s">
        <v>609</v>
      </c>
      <c r="I158" s="363" t="s">
        <v>610</v>
      </c>
      <c r="J158" s="363">
        <v>1</v>
      </c>
      <c r="K158" s="434">
        <v>40848</v>
      </c>
      <c r="L158" s="434">
        <v>40967</v>
      </c>
      <c r="M158" s="79">
        <f t="shared" si="33"/>
        <v>17</v>
      </c>
      <c r="N158" s="80" t="s">
        <v>611</v>
      </c>
      <c r="O158" s="435">
        <v>1</v>
      </c>
      <c r="P158" s="419">
        <f t="shared" si="35"/>
        <v>1</v>
      </c>
      <c r="Q158" s="79">
        <f t="shared" si="36"/>
        <v>17</v>
      </c>
      <c r="R158" s="79">
        <f t="shared" si="37"/>
        <v>17</v>
      </c>
      <c r="S158" s="79">
        <f t="shared" si="38"/>
        <v>17</v>
      </c>
      <c r="T158" s="420"/>
      <c r="U158" s="420"/>
      <c r="V158" s="436" t="s">
        <v>612</v>
      </c>
      <c r="W158" s="86">
        <f t="shared" si="39"/>
        <v>2</v>
      </c>
      <c r="X158" s="86">
        <f t="shared" si="40"/>
        <v>0</v>
      </c>
      <c r="Y158" s="87" t="str">
        <f t="shared" si="34"/>
        <v>CUMPLIDA</v>
      </c>
      <c r="AA158" s="437" t="s">
        <v>592</v>
      </c>
      <c r="AB158" s="53" t="str">
        <f>IF(Y158="CUMPLIDA","CUMPLIDA",IF(Y158="EN TERMINO","EN TERMINO","VENCIDA"))</f>
        <v>CUMPLIDA</v>
      </c>
      <c r="AE158" s="413"/>
    </row>
    <row r="159" spans="1:31" ht="192" thickBot="1" x14ac:dyDescent="0.25">
      <c r="A159" s="414">
        <v>53</v>
      </c>
      <c r="B159" s="354">
        <v>1903001</v>
      </c>
      <c r="C159" s="73" t="s">
        <v>613</v>
      </c>
      <c r="D159" s="73" t="s">
        <v>614</v>
      </c>
      <c r="E159" s="73" t="s">
        <v>615</v>
      </c>
      <c r="F159" s="366" t="s">
        <v>616</v>
      </c>
      <c r="G159" s="366" t="s">
        <v>617</v>
      </c>
      <c r="H159" s="366" t="s">
        <v>618</v>
      </c>
      <c r="I159" s="366" t="s">
        <v>619</v>
      </c>
      <c r="J159" s="363">
        <v>1</v>
      </c>
      <c r="K159" s="415">
        <v>40725</v>
      </c>
      <c r="L159" s="415">
        <v>41274</v>
      </c>
      <c r="M159" s="79">
        <f t="shared" si="33"/>
        <v>78.428571428571431</v>
      </c>
      <c r="N159" s="391" t="s">
        <v>620</v>
      </c>
      <c r="O159" s="435">
        <v>1</v>
      </c>
      <c r="P159" s="419">
        <f t="shared" si="35"/>
        <v>1</v>
      </c>
      <c r="Q159" s="79">
        <f t="shared" si="36"/>
        <v>78.428571428571431</v>
      </c>
      <c r="R159" s="79">
        <f t="shared" si="37"/>
        <v>78.428571428571431</v>
      </c>
      <c r="S159" s="79">
        <f t="shared" si="38"/>
        <v>78.428571428571431</v>
      </c>
      <c r="T159" s="420"/>
      <c r="U159" s="420"/>
      <c r="V159" s="436" t="s">
        <v>621</v>
      </c>
      <c r="W159" s="86">
        <f t="shared" si="39"/>
        <v>2</v>
      </c>
      <c r="X159" s="86">
        <f t="shared" si="40"/>
        <v>0</v>
      </c>
      <c r="Y159" s="87" t="str">
        <f t="shared" si="34"/>
        <v>CUMPLIDA</v>
      </c>
      <c r="AA159" s="437" t="s">
        <v>592</v>
      </c>
      <c r="AB159" s="53" t="str">
        <f>IF(Y159="CUMPLIDA","CUMPLIDA",IF(Y159="EN TERMINO","EN TERMINO","VENCIDA"))</f>
        <v>CUMPLIDA</v>
      </c>
      <c r="AE159" s="413"/>
    </row>
    <row r="160" spans="1:31" ht="357.75" thickBot="1" x14ac:dyDescent="0.25">
      <c r="A160" s="438">
        <v>59</v>
      </c>
      <c r="B160" s="439">
        <v>1906002</v>
      </c>
      <c r="C160" s="56" t="s">
        <v>622</v>
      </c>
      <c r="D160" s="56" t="s">
        <v>623</v>
      </c>
      <c r="E160" s="56" t="s">
        <v>624</v>
      </c>
      <c r="F160" s="440" t="s">
        <v>625</v>
      </c>
      <c r="G160" s="440" t="s">
        <v>626</v>
      </c>
      <c r="H160" s="440" t="s">
        <v>627</v>
      </c>
      <c r="I160" s="380" t="s">
        <v>628</v>
      </c>
      <c r="J160" s="441">
        <v>4</v>
      </c>
      <c r="K160" s="442">
        <v>40801</v>
      </c>
      <c r="L160" s="442">
        <v>41167</v>
      </c>
      <c r="M160" s="443">
        <f t="shared" si="33"/>
        <v>52.285714285714285</v>
      </c>
      <c r="N160" s="62" t="s">
        <v>368</v>
      </c>
      <c r="O160" s="444">
        <v>4</v>
      </c>
      <c r="P160" s="445">
        <f t="shared" si="35"/>
        <v>1</v>
      </c>
      <c r="Q160" s="61">
        <f t="shared" si="36"/>
        <v>52.285714285714285</v>
      </c>
      <c r="R160" s="61">
        <f t="shared" si="37"/>
        <v>52.285714285714285</v>
      </c>
      <c r="S160" s="61">
        <f t="shared" si="38"/>
        <v>52.285714285714285</v>
      </c>
      <c r="T160" s="446"/>
      <c r="U160" s="446"/>
      <c r="V160" s="447" t="s">
        <v>629</v>
      </c>
      <c r="W160" s="68">
        <f t="shared" si="39"/>
        <v>2</v>
      </c>
      <c r="X160" s="68">
        <f t="shared" si="40"/>
        <v>0</v>
      </c>
      <c r="Y160" s="69" t="str">
        <f t="shared" si="34"/>
        <v>CUMPLIDA</v>
      </c>
      <c r="AA160" s="448" t="s">
        <v>592</v>
      </c>
      <c r="AB160" s="449" t="str">
        <f>IF(Y160="CUMPLIDA","CUMPLIDA",IF(Y160="EN TERMINO","EN TERMINO","VENCIDA"))</f>
        <v>CUMPLIDA</v>
      </c>
      <c r="AE160" s="413"/>
    </row>
    <row r="161" spans="1:31" ht="102" thickBot="1" x14ac:dyDescent="0.25">
      <c r="A161" s="438">
        <v>81</v>
      </c>
      <c r="B161" s="439"/>
      <c r="C161" s="450" t="s">
        <v>630</v>
      </c>
      <c r="D161" s="450" t="s">
        <v>631</v>
      </c>
      <c r="E161" s="56" t="s">
        <v>515</v>
      </c>
      <c r="F161" s="451" t="s">
        <v>632</v>
      </c>
      <c r="G161" s="440" t="s">
        <v>46</v>
      </c>
      <c r="H161" s="451" t="s">
        <v>633</v>
      </c>
      <c r="I161" s="213" t="s">
        <v>634</v>
      </c>
      <c r="J161" s="214">
        <v>1</v>
      </c>
      <c r="K161" s="442">
        <v>41821</v>
      </c>
      <c r="L161" s="442">
        <v>42094</v>
      </c>
      <c r="M161" s="443">
        <f>+(L161-K161)/7</f>
        <v>39</v>
      </c>
      <c r="N161" s="62" t="s">
        <v>635</v>
      </c>
      <c r="O161" s="444">
        <v>0</v>
      </c>
      <c r="P161" s="445">
        <f t="shared" si="35"/>
        <v>0</v>
      </c>
      <c r="Q161" s="61">
        <f t="shared" si="36"/>
        <v>0</v>
      </c>
      <c r="R161" s="61">
        <f t="shared" si="37"/>
        <v>0</v>
      </c>
      <c r="S161" s="61">
        <f t="shared" si="38"/>
        <v>0</v>
      </c>
      <c r="T161" s="446"/>
      <c r="U161" s="446"/>
      <c r="V161" s="452" t="s">
        <v>636</v>
      </c>
      <c r="W161" s="68">
        <f>IF(P161=100%,2,0)</f>
        <v>0</v>
      </c>
      <c r="X161" s="68">
        <f t="shared" si="40"/>
        <v>1</v>
      </c>
      <c r="Y161" s="69" t="str">
        <f t="shared" si="34"/>
        <v>EN TERMINO</v>
      </c>
      <c r="AA161" s="453"/>
      <c r="AB161" s="69" t="str">
        <f>IF(Y161="CUMPLIDA","CUMPLIDA",IF(Y161="EN TERMINO","EN TERMINO","VENCIDA"))</f>
        <v>EN TERMINO</v>
      </c>
      <c r="AE161" s="413"/>
    </row>
    <row r="162" spans="1:31" ht="45" x14ac:dyDescent="0.2">
      <c r="A162" s="1325">
        <v>82</v>
      </c>
      <c r="B162" s="1335"/>
      <c r="C162" s="1337" t="s">
        <v>637</v>
      </c>
      <c r="D162" s="1337" t="s">
        <v>638</v>
      </c>
      <c r="E162" s="1337" t="s">
        <v>515</v>
      </c>
      <c r="F162" s="154" t="s">
        <v>243</v>
      </c>
      <c r="G162" s="454" t="s">
        <v>46</v>
      </c>
      <c r="H162" s="154" t="s">
        <v>243</v>
      </c>
      <c r="I162" s="104" t="s">
        <v>639</v>
      </c>
      <c r="J162" s="106">
        <v>1</v>
      </c>
      <c r="K162" s="217">
        <v>42094</v>
      </c>
      <c r="L162" s="217">
        <v>42124</v>
      </c>
      <c r="M162" s="455">
        <f>+(L162-K162)/7</f>
        <v>4.2857142857142856</v>
      </c>
      <c r="N162" s="109" t="s">
        <v>240</v>
      </c>
      <c r="O162" s="456">
        <v>0</v>
      </c>
      <c r="P162" s="457">
        <f t="shared" si="35"/>
        <v>0</v>
      </c>
      <c r="Q162" s="108">
        <f t="shared" si="36"/>
        <v>0</v>
      </c>
      <c r="R162" s="108">
        <f t="shared" si="37"/>
        <v>0</v>
      </c>
      <c r="S162" s="108">
        <f t="shared" si="38"/>
        <v>0</v>
      </c>
      <c r="T162" s="458"/>
      <c r="U162" s="458"/>
      <c r="V162" s="459" t="s">
        <v>640</v>
      </c>
      <c r="W162" s="115">
        <f t="shared" si="39"/>
        <v>0</v>
      </c>
      <c r="X162" s="115">
        <f t="shared" si="40"/>
        <v>1</v>
      </c>
      <c r="Y162" s="116" t="str">
        <f t="shared" si="34"/>
        <v>EN TERMINO</v>
      </c>
      <c r="AA162" s="1338"/>
      <c r="AB162" s="1203" t="str">
        <f>IF(Y162&amp;Y163="CUMPLIDA","CUMPLIDA",IF(OR(Y162="VENCIDA",Y163="VENCIDA"),"VENCIDA",IF(W162+W163=4,"CUMPLIDA","EN TERMINO")))</f>
        <v>VENCIDA</v>
      </c>
      <c r="AE162" s="413"/>
    </row>
    <row r="163" spans="1:31" ht="124.5" thickBot="1" x14ac:dyDescent="0.25">
      <c r="A163" s="1207"/>
      <c r="B163" s="1336"/>
      <c r="C163" s="1213"/>
      <c r="D163" s="1213" t="s">
        <v>638</v>
      </c>
      <c r="E163" s="1213"/>
      <c r="F163" s="170" t="s">
        <v>641</v>
      </c>
      <c r="G163" s="347" t="s">
        <v>46</v>
      </c>
      <c r="H163" s="170" t="s">
        <v>642</v>
      </c>
      <c r="I163" s="130" t="s">
        <v>239</v>
      </c>
      <c r="J163" s="132">
        <v>1</v>
      </c>
      <c r="K163" s="224">
        <v>41852</v>
      </c>
      <c r="L163" s="224">
        <v>41912</v>
      </c>
      <c r="M163" s="460">
        <f>+(L163-K163)/7</f>
        <v>8.5714285714285712</v>
      </c>
      <c r="N163" s="135" t="s">
        <v>240</v>
      </c>
      <c r="O163" s="431">
        <v>0</v>
      </c>
      <c r="P163" s="409">
        <f t="shared" si="35"/>
        <v>0</v>
      </c>
      <c r="Q163" s="134">
        <f t="shared" si="36"/>
        <v>0</v>
      </c>
      <c r="R163" s="134">
        <f t="shared" si="37"/>
        <v>0</v>
      </c>
      <c r="S163" s="134">
        <f t="shared" si="38"/>
        <v>8.5714285714285712</v>
      </c>
      <c r="T163" s="410"/>
      <c r="U163" s="410"/>
      <c r="V163" s="461" t="s">
        <v>643</v>
      </c>
      <c r="W163" s="141">
        <f t="shared" si="39"/>
        <v>0</v>
      </c>
      <c r="X163" s="141">
        <f t="shared" si="40"/>
        <v>0</v>
      </c>
      <c r="Y163" s="142" t="str">
        <f t="shared" si="34"/>
        <v>VENCIDA</v>
      </c>
      <c r="AA163" s="1339"/>
      <c r="AB163" s="1340"/>
      <c r="AE163" s="413"/>
    </row>
    <row r="164" spans="1:31" ht="409.6" thickBot="1" x14ac:dyDescent="0.25">
      <c r="A164" s="462">
        <v>85</v>
      </c>
      <c r="B164" s="463">
        <v>2202100</v>
      </c>
      <c r="C164" s="178" t="s">
        <v>644</v>
      </c>
      <c r="D164" s="178" t="s">
        <v>645</v>
      </c>
      <c r="E164" s="178" t="s">
        <v>646</v>
      </c>
      <c r="F164" s="261" t="s">
        <v>647</v>
      </c>
      <c r="G164" s="261" t="s">
        <v>648</v>
      </c>
      <c r="H164" s="261" t="s">
        <v>649</v>
      </c>
      <c r="I164" s="261" t="s">
        <v>650</v>
      </c>
      <c r="J164" s="464">
        <v>1</v>
      </c>
      <c r="K164" s="465">
        <v>40812</v>
      </c>
      <c r="L164" s="466">
        <v>40908</v>
      </c>
      <c r="M164" s="183">
        <f>(+L164-K164)/7</f>
        <v>13.714285714285714</v>
      </c>
      <c r="N164" s="184" t="s">
        <v>651</v>
      </c>
      <c r="O164" s="467">
        <v>1</v>
      </c>
      <c r="P164" s="468">
        <f>IF(O164/J164&gt;1,1,+O164/J164)</f>
        <v>1</v>
      </c>
      <c r="Q164" s="183">
        <f>+M164*P164</f>
        <v>13.714285714285714</v>
      </c>
      <c r="R164" s="183">
        <f>IF(L164&lt;=$T$8,Q164,0)</f>
        <v>13.714285714285714</v>
      </c>
      <c r="S164" s="183">
        <f>IF($T$8&gt;=L164,M164,0)</f>
        <v>13.714285714285714</v>
      </c>
      <c r="T164" s="469"/>
      <c r="U164" s="469"/>
      <c r="V164" s="470" t="s">
        <v>652</v>
      </c>
      <c r="W164" s="190">
        <f>IF(P164=100%,2,0)</f>
        <v>2</v>
      </c>
      <c r="X164" s="190">
        <f>IF(L164&lt;$Z$3,0,1)</f>
        <v>0</v>
      </c>
      <c r="Y164" s="191" t="str">
        <f t="shared" si="34"/>
        <v>CUMPLIDA</v>
      </c>
      <c r="AA164" s="471" t="s">
        <v>653</v>
      </c>
      <c r="AB164" s="472" t="str">
        <f>IF(Y164="CUMPLIDA","CUMPLIDA",IF(Y164="EN TERMINO","EN TERMINO","VENCIDA"))</f>
        <v>CUMPLIDA</v>
      </c>
      <c r="AE164" s="413"/>
    </row>
    <row r="165" spans="1:31" s="400" customFormat="1" ht="13.5" thickBot="1" x14ac:dyDescent="0.3">
      <c r="A165" s="473" t="s">
        <v>654</v>
      </c>
      <c r="B165" s="392"/>
      <c r="C165" s="392"/>
      <c r="D165" s="394"/>
      <c r="E165" s="394"/>
      <c r="F165" s="394"/>
      <c r="G165" s="394"/>
      <c r="H165" s="394"/>
      <c r="I165" s="394"/>
      <c r="J165" s="394"/>
      <c r="K165" s="394"/>
      <c r="L165" s="394"/>
      <c r="M165" s="394"/>
      <c r="N165" s="395"/>
      <c r="O165" s="396"/>
      <c r="P165" s="474"/>
      <c r="Q165" s="475"/>
      <c r="R165" s="475"/>
      <c r="S165" s="475"/>
      <c r="T165" s="475"/>
      <c r="U165" s="475"/>
      <c r="V165" s="476"/>
      <c r="W165" s="378"/>
      <c r="X165" s="378"/>
      <c r="AA165" s="477"/>
    </row>
    <row r="166" spans="1:31" s="490" customFormat="1" ht="217.5" thickBot="1" x14ac:dyDescent="0.3">
      <c r="A166" s="478">
        <v>34</v>
      </c>
      <c r="B166" s="479">
        <v>1103002</v>
      </c>
      <c r="C166" s="480" t="s">
        <v>655</v>
      </c>
      <c r="D166" s="480" t="s">
        <v>656</v>
      </c>
      <c r="E166" s="481" t="s">
        <v>657</v>
      </c>
      <c r="F166" s="482" t="s">
        <v>658</v>
      </c>
      <c r="G166" s="482" t="s">
        <v>659</v>
      </c>
      <c r="H166" s="482" t="s">
        <v>660</v>
      </c>
      <c r="I166" s="336" t="s">
        <v>661</v>
      </c>
      <c r="J166" s="336">
        <v>1</v>
      </c>
      <c r="K166" s="483">
        <v>40422</v>
      </c>
      <c r="L166" s="483">
        <v>40543</v>
      </c>
      <c r="M166" s="79">
        <f>(+L166-K166)/7</f>
        <v>17.285714285714285</v>
      </c>
      <c r="N166" s="484" t="s">
        <v>662</v>
      </c>
      <c r="O166" s="485">
        <v>1</v>
      </c>
      <c r="P166" s="486">
        <f>IF(O166/J166&gt;1,1,+O166/J166)</f>
        <v>1</v>
      </c>
      <c r="Q166" s="416">
        <f>+M166*P166</f>
        <v>17.285714285714285</v>
      </c>
      <c r="R166" s="416">
        <f>IF(L166&lt;=$T$8,Q166,0)</f>
        <v>17.285714285714285</v>
      </c>
      <c r="S166" s="416">
        <f>IF($T$8&gt;=L166,M166,0)</f>
        <v>17.285714285714285</v>
      </c>
      <c r="T166" s="487"/>
      <c r="U166" s="487"/>
      <c r="V166" s="488"/>
      <c r="W166" s="489">
        <f>IF(P166=100%,2,0)</f>
        <v>2</v>
      </c>
      <c r="X166" s="489">
        <f>IF(L166&lt;$Z$3,0,1)</f>
        <v>0</v>
      </c>
      <c r="Y166" s="87" t="str">
        <f>IF(W166+X166&gt;1,"CUMPLIDA",IF(X166=1,"EN TERMINO","VENCIDA"))</f>
        <v>CUMPLIDA</v>
      </c>
      <c r="AA166" s="437" t="s">
        <v>592</v>
      </c>
      <c r="AB166" s="53" t="str">
        <f>IF(Y166="CUMPLIDA","CUMPLIDA",IF(Y166="EN TERMINO","EN TERMINO","VENCIDA"))</f>
        <v>CUMPLIDA</v>
      </c>
      <c r="AE166" s="491"/>
    </row>
    <row r="167" spans="1:31" s="490" customFormat="1" ht="115.5" thickBot="1" x14ac:dyDescent="0.3">
      <c r="A167" s="478">
        <v>35</v>
      </c>
      <c r="B167" s="479">
        <v>1103002</v>
      </c>
      <c r="C167" s="480" t="s">
        <v>663</v>
      </c>
      <c r="D167" s="480" t="s">
        <v>664</v>
      </c>
      <c r="E167" s="481" t="s">
        <v>665</v>
      </c>
      <c r="F167" s="482" t="s">
        <v>666</v>
      </c>
      <c r="G167" s="482" t="s">
        <v>667</v>
      </c>
      <c r="H167" s="482" t="s">
        <v>668</v>
      </c>
      <c r="I167" s="336" t="s">
        <v>669</v>
      </c>
      <c r="J167" s="492">
        <v>1</v>
      </c>
      <c r="K167" s="483">
        <v>40422</v>
      </c>
      <c r="L167" s="483">
        <v>40787</v>
      </c>
      <c r="M167" s="79">
        <f>(+L167-K167)/7</f>
        <v>52.142857142857146</v>
      </c>
      <c r="N167" s="484" t="s">
        <v>662</v>
      </c>
      <c r="O167" s="485">
        <v>1</v>
      </c>
      <c r="P167" s="486">
        <f>IF(O167/J167&gt;1,1,+O167/J167)</f>
        <v>1</v>
      </c>
      <c r="Q167" s="416">
        <f>+M167*P167</f>
        <v>52.142857142857146</v>
      </c>
      <c r="R167" s="416">
        <f>IF(L167&lt;=$T$8,Q167,0)</f>
        <v>52.142857142857146</v>
      </c>
      <c r="S167" s="416">
        <f>IF($T$8&gt;=L167,M167,0)</f>
        <v>52.142857142857146</v>
      </c>
      <c r="T167" s="487"/>
      <c r="U167" s="487"/>
      <c r="V167" s="493" t="s">
        <v>670</v>
      </c>
      <c r="W167" s="489">
        <f>IF(P167=100%,2,0)</f>
        <v>2</v>
      </c>
      <c r="X167" s="489">
        <f>IF(L167&lt;$Z$3,0,1)</f>
        <v>0</v>
      </c>
      <c r="Y167" s="87" t="str">
        <f>IF(W167+X167&gt;1,"CUMPLIDA",IF(X167=1,"EN TERMINO","VENCIDA"))</f>
        <v>CUMPLIDA</v>
      </c>
      <c r="AA167" s="437" t="s">
        <v>592</v>
      </c>
      <c r="AB167" s="53" t="str">
        <f>IF(Y167="CUMPLIDA","CUMPLIDA",IF(Y167="EN TERMINO","EN TERMINO","VENCIDA"))</f>
        <v>CUMPLIDA</v>
      </c>
      <c r="AE167" s="491"/>
    </row>
    <row r="168" spans="1:31" s="400" customFormat="1" ht="13.5" thickBot="1" x14ac:dyDescent="0.3">
      <c r="A168" s="494" t="s">
        <v>671</v>
      </c>
      <c r="B168" s="495"/>
      <c r="C168" s="495"/>
      <c r="D168" s="495"/>
      <c r="E168" s="495"/>
      <c r="F168" s="495"/>
      <c r="G168" s="495"/>
      <c r="H168" s="495"/>
      <c r="I168" s="495"/>
      <c r="J168" s="495"/>
      <c r="K168" s="495"/>
      <c r="L168" s="495"/>
      <c r="M168" s="495"/>
      <c r="N168" s="496"/>
      <c r="O168" s="497"/>
      <c r="P168" s="397"/>
      <c r="Q168" s="398"/>
      <c r="R168" s="398"/>
      <c r="S168" s="398"/>
      <c r="T168" s="398"/>
      <c r="U168" s="398"/>
      <c r="V168" s="498"/>
      <c r="W168" s="378"/>
      <c r="X168" s="378"/>
      <c r="AA168" s="477"/>
    </row>
    <row r="169" spans="1:31" s="503" customFormat="1" ht="383.25" thickBot="1" x14ac:dyDescent="0.25">
      <c r="A169" s="499">
        <v>63</v>
      </c>
      <c r="B169" s="479">
        <v>1202002</v>
      </c>
      <c r="C169" s="500" t="s">
        <v>672</v>
      </c>
      <c r="D169" s="480" t="s">
        <v>673</v>
      </c>
      <c r="E169" s="480" t="s">
        <v>674</v>
      </c>
      <c r="F169" s="355" t="s">
        <v>675</v>
      </c>
      <c r="G169" s="355" t="s">
        <v>676</v>
      </c>
      <c r="H169" s="355" t="s">
        <v>677</v>
      </c>
      <c r="I169" s="363" t="s">
        <v>678</v>
      </c>
      <c r="J169" s="356">
        <v>1</v>
      </c>
      <c r="K169" s="415">
        <v>40086</v>
      </c>
      <c r="L169" s="415">
        <v>40178</v>
      </c>
      <c r="M169" s="79">
        <f>(+L169-K169)/7</f>
        <v>13.142857142857142</v>
      </c>
      <c r="N169" s="83" t="s">
        <v>679</v>
      </c>
      <c r="O169" s="501">
        <v>1</v>
      </c>
      <c r="P169" s="486">
        <f>IF(O169/J169&gt;1,1,+O169/J169)</f>
        <v>1</v>
      </c>
      <c r="Q169" s="416">
        <f>+M169*P169</f>
        <v>13.142857142857142</v>
      </c>
      <c r="R169" s="416">
        <f>IF(L169&lt;=$T$8,Q169,0)</f>
        <v>13.142857142857142</v>
      </c>
      <c r="S169" s="416">
        <f>IF($T$8&gt;=L169,M169,0)</f>
        <v>13.142857142857142</v>
      </c>
      <c r="T169" s="487"/>
      <c r="U169" s="487"/>
      <c r="V169" s="502"/>
      <c r="W169" s="489">
        <f>IF(P169=100%,2,0)</f>
        <v>2</v>
      </c>
      <c r="X169" s="489">
        <f>IF(L169&lt;$Z$3,0,1)</f>
        <v>0</v>
      </c>
      <c r="Y169" s="87" t="str">
        <f>IF(W169+X169&gt;1,"CUMPLIDA",IF(X169=1,"EN TERMINO","VENCIDA"))</f>
        <v>CUMPLIDA</v>
      </c>
      <c r="AA169" s="504" t="s">
        <v>592</v>
      </c>
      <c r="AB169" s="53" t="str">
        <f>IF(Y169="CUMPLIDA","CUMPLIDA",IF(Y169="EN TERMINO","EN TERMINO","VENCIDA"))</f>
        <v>CUMPLIDA</v>
      </c>
    </row>
    <row r="170" spans="1:31" ht="13.5" thickBot="1" x14ac:dyDescent="0.25">
      <c r="A170" s="505" t="s">
        <v>680</v>
      </c>
      <c r="B170" s="506"/>
      <c r="C170" s="506"/>
      <c r="D170" s="506"/>
      <c r="E170" s="506"/>
      <c r="F170" s="506"/>
      <c r="G170" s="506"/>
      <c r="H170" s="506"/>
      <c r="I170" s="506"/>
      <c r="J170" s="506"/>
      <c r="K170" s="506"/>
      <c r="L170" s="506"/>
      <c r="M170" s="506"/>
      <c r="N170" s="507"/>
      <c r="O170" s="508"/>
      <c r="P170" s="509"/>
      <c r="Q170" s="509"/>
      <c r="R170" s="509"/>
      <c r="S170" s="509"/>
      <c r="T170" s="509"/>
      <c r="U170" s="509"/>
      <c r="V170" s="510"/>
      <c r="AA170" s="477"/>
    </row>
    <row r="171" spans="1:31" ht="409.6" thickBot="1" x14ac:dyDescent="0.25">
      <c r="A171" s="511">
        <v>19</v>
      </c>
      <c r="B171" s="512">
        <v>2202001</v>
      </c>
      <c r="C171" s="513" t="s">
        <v>681</v>
      </c>
      <c r="D171" s="513" t="s">
        <v>682</v>
      </c>
      <c r="E171" s="513" t="s">
        <v>683</v>
      </c>
      <c r="F171" s="514" t="s">
        <v>684</v>
      </c>
      <c r="G171" s="514" t="s">
        <v>685</v>
      </c>
      <c r="H171" s="514" t="s">
        <v>686</v>
      </c>
      <c r="I171" s="514" t="s">
        <v>687</v>
      </c>
      <c r="J171" s="515">
        <v>1</v>
      </c>
      <c r="K171" s="516">
        <v>41167</v>
      </c>
      <c r="L171" s="516">
        <v>41532</v>
      </c>
      <c r="M171" s="517">
        <f>(L171-K171)/7</f>
        <v>52.142857142857146</v>
      </c>
      <c r="N171" s="518" t="s">
        <v>688</v>
      </c>
      <c r="O171" s="519">
        <v>1</v>
      </c>
      <c r="P171" s="520">
        <f>IF(O171/J171&gt;1,1,+O171/J171)</f>
        <v>1</v>
      </c>
      <c r="Q171" s="521">
        <f>+M171*P171</f>
        <v>52.142857142857146</v>
      </c>
      <c r="R171" s="521">
        <f>IF(L171&lt;=$T$8,Q171,0)</f>
        <v>52.142857142857146</v>
      </c>
      <c r="S171" s="521">
        <f>IF($T$8&gt;=L171,M171,0)</f>
        <v>52.142857142857146</v>
      </c>
      <c r="T171" s="522"/>
      <c r="U171" s="522"/>
      <c r="V171" s="523" t="s">
        <v>689</v>
      </c>
      <c r="W171" s="359">
        <f>IF(P171=100%,2,0)</f>
        <v>2</v>
      </c>
      <c r="X171" s="359">
        <f>IF(L171&lt;$Z$3,0,1)</f>
        <v>0</v>
      </c>
      <c r="Y171" s="87" t="str">
        <f>IF(W171+X171&gt;1,"CUMPLIDA",IF(X171=1,"EN TERMINO","VENCIDA"))</f>
        <v>CUMPLIDA</v>
      </c>
      <c r="AA171" s="428" t="s">
        <v>653</v>
      </c>
      <c r="AB171" s="53" t="str">
        <f>IF(Y171="CUMPLIDA","CUMPLIDA",IF(Y171="EN TERMINO","EN TERMINO","VENCIDA"))</f>
        <v>CUMPLIDA</v>
      </c>
      <c r="AE171" s="524"/>
    </row>
    <row r="172" spans="1:31" ht="332.25" thickBot="1" x14ac:dyDescent="0.25">
      <c r="A172" s="525">
        <v>38</v>
      </c>
      <c r="B172" s="526">
        <v>1404004</v>
      </c>
      <c r="C172" s="527" t="s">
        <v>690</v>
      </c>
      <c r="D172" s="528" t="s">
        <v>691</v>
      </c>
      <c r="E172" s="528" t="s">
        <v>692</v>
      </c>
      <c r="F172" s="388" t="s">
        <v>693</v>
      </c>
      <c r="G172" s="274" t="s">
        <v>694</v>
      </c>
      <c r="H172" s="274" t="s">
        <v>695</v>
      </c>
      <c r="I172" s="274" t="s">
        <v>696</v>
      </c>
      <c r="J172" s="529">
        <v>1</v>
      </c>
      <c r="K172" s="530">
        <v>41167</v>
      </c>
      <c r="L172" s="530">
        <v>41532</v>
      </c>
      <c r="M172" s="517">
        <f>(L172-K172)/7</f>
        <v>52.142857142857146</v>
      </c>
      <c r="N172" s="531" t="s">
        <v>296</v>
      </c>
      <c r="O172" s="532">
        <v>1</v>
      </c>
      <c r="P172" s="520">
        <f>IF(O172/J172&gt;1,1,+O172/J172)</f>
        <v>1</v>
      </c>
      <c r="Q172" s="521">
        <f>+M172*P172</f>
        <v>52.142857142857146</v>
      </c>
      <c r="R172" s="521">
        <f>IF(L172&lt;=$T$8,Q172,0)</f>
        <v>52.142857142857146</v>
      </c>
      <c r="S172" s="521">
        <f>IF($T$8&gt;=L172,M172,0)</f>
        <v>52.142857142857146</v>
      </c>
      <c r="T172" s="522"/>
      <c r="U172" s="522"/>
      <c r="V172" s="523" t="s">
        <v>697</v>
      </c>
      <c r="W172" s="359">
        <f>IF(P172=100%,2,0)</f>
        <v>2</v>
      </c>
      <c r="X172" s="359">
        <f>IF(L172&lt;$Z$3,0,1)</f>
        <v>0</v>
      </c>
      <c r="Y172" s="87" t="str">
        <f>IF(W172+X172&gt;1,"CUMPLIDA",IF(X172=1,"EN TERMINO","VENCIDA"))</f>
        <v>CUMPLIDA</v>
      </c>
      <c r="AA172" s="428" t="s">
        <v>653</v>
      </c>
      <c r="AB172" s="449" t="str">
        <f>IF(Y172="CUMPLIDA","CUMPLIDA",IF(Y172="EN TERMINO","EN TERMINO","VENCIDA"))</f>
        <v>CUMPLIDA</v>
      </c>
      <c r="AE172" s="524"/>
    </row>
    <row r="173" spans="1:31" ht="13.5" thickBot="1" x14ac:dyDescent="0.25">
      <c r="A173" s="533" t="s">
        <v>698</v>
      </c>
      <c r="B173" s="394"/>
      <c r="C173" s="395"/>
      <c r="D173" s="534"/>
      <c r="E173" s="534"/>
      <c r="F173" s="534"/>
      <c r="G173" s="534"/>
      <c r="H173" s="534"/>
      <c r="I173" s="534"/>
      <c r="J173" s="534"/>
      <c r="K173" s="534"/>
      <c r="L173" s="534"/>
      <c r="M173" s="534"/>
      <c r="N173" s="534"/>
      <c r="O173" s="396"/>
      <c r="P173" s="235"/>
      <c r="Q173" s="235"/>
      <c r="R173" s="235"/>
      <c r="S173" s="235"/>
      <c r="T173" s="235"/>
      <c r="U173" s="235"/>
      <c r="V173" s="535"/>
      <c r="AA173" s="477"/>
    </row>
    <row r="174" spans="1:31" ht="409.6" thickBot="1" x14ac:dyDescent="0.25">
      <c r="A174" s="414">
        <v>1</v>
      </c>
      <c r="B174" s="536"/>
      <c r="C174" s="537" t="s">
        <v>699</v>
      </c>
      <c r="D174" s="537" t="s">
        <v>700</v>
      </c>
      <c r="E174" s="537" t="s">
        <v>701</v>
      </c>
      <c r="F174" s="75" t="s">
        <v>702</v>
      </c>
      <c r="G174" s="538" t="s">
        <v>703</v>
      </c>
      <c r="H174" s="538" t="s">
        <v>704</v>
      </c>
      <c r="I174" s="538" t="s">
        <v>705</v>
      </c>
      <c r="J174" s="539">
        <v>1</v>
      </c>
      <c r="K174" s="540">
        <v>41121</v>
      </c>
      <c r="L174" s="541">
        <v>41425</v>
      </c>
      <c r="M174" s="79">
        <f>(+L174-K174)/7</f>
        <v>43.428571428571431</v>
      </c>
      <c r="N174" s="542" t="s">
        <v>706</v>
      </c>
      <c r="O174" s="543">
        <v>1</v>
      </c>
      <c r="P174" s="520">
        <f>IF(O174/J174&gt;1,1,+O174/J174)</f>
        <v>1</v>
      </c>
      <c r="Q174" s="521">
        <f>+M174*P174</f>
        <v>43.428571428571431</v>
      </c>
      <c r="R174" s="521">
        <f>IF(L174&lt;=$T$8,Q174,0)</f>
        <v>43.428571428571431</v>
      </c>
      <c r="S174" s="521">
        <f>IF($T$8&gt;=L174,M174,0)</f>
        <v>43.428571428571431</v>
      </c>
      <c r="T174" s="544"/>
      <c r="U174" s="544"/>
      <c r="V174" s="545" t="s">
        <v>707</v>
      </c>
      <c r="W174" s="359">
        <f>IF(P174=100%,2,0)</f>
        <v>2</v>
      </c>
      <c r="X174" s="359">
        <f>IF(L174&lt;$Z$3,0,1)</f>
        <v>0</v>
      </c>
      <c r="Y174" s="87" t="str">
        <f>IF(W174+X174&gt;1,"CUMPLIDA",IF(X174=1,"EN TERMINO","VENCIDA"))</f>
        <v>CUMPLIDA</v>
      </c>
      <c r="AA174" s="437" t="s">
        <v>653</v>
      </c>
      <c r="AB174" s="53" t="str">
        <f t="shared" ref="AB174:AB181" si="41">IF(Y174="CUMPLIDA","CUMPLIDA",IF(Y174="EN TERMINO","EN TERMINO","VENCIDA"))</f>
        <v>CUMPLIDA</v>
      </c>
      <c r="AE174" s="546"/>
    </row>
    <row r="175" spans="1:31" ht="409.6" thickBot="1" x14ac:dyDescent="0.25">
      <c r="A175" s="414">
        <v>2</v>
      </c>
      <c r="B175" s="536"/>
      <c r="C175" s="537" t="s">
        <v>708</v>
      </c>
      <c r="D175" s="537" t="s">
        <v>709</v>
      </c>
      <c r="E175" s="537" t="s">
        <v>710</v>
      </c>
      <c r="F175" s="388" t="s">
        <v>711</v>
      </c>
      <c r="G175" s="388" t="s">
        <v>712</v>
      </c>
      <c r="H175" s="388" t="s">
        <v>713</v>
      </c>
      <c r="I175" s="388" t="s">
        <v>714</v>
      </c>
      <c r="J175" s="84">
        <v>1</v>
      </c>
      <c r="K175" s="547">
        <v>41090</v>
      </c>
      <c r="L175" s="547">
        <v>41455</v>
      </c>
      <c r="M175" s="79">
        <f>(+L175-K175)/7</f>
        <v>52.142857142857146</v>
      </c>
      <c r="N175" s="548" t="s">
        <v>715</v>
      </c>
      <c r="O175" s="543">
        <v>1</v>
      </c>
      <c r="P175" s="549">
        <f t="shared" ref="P175:P197" si="42">IF(O175/J175&gt;1,1,+O175/J175)</f>
        <v>1</v>
      </c>
      <c r="Q175" s="79">
        <f t="shared" ref="Q175:Q197" si="43">+M175*P175</f>
        <v>52.142857142857146</v>
      </c>
      <c r="R175" s="79">
        <f t="shared" ref="R175:R197" si="44">IF(L175&lt;=$T$8,Q175,0)</f>
        <v>52.142857142857146</v>
      </c>
      <c r="S175" s="79">
        <f t="shared" ref="S175:S197" si="45">IF($T$8&gt;=L175,M175,0)</f>
        <v>52.142857142857146</v>
      </c>
      <c r="T175" s="544"/>
      <c r="U175" s="544"/>
      <c r="V175" s="545" t="s">
        <v>716</v>
      </c>
      <c r="W175" s="359">
        <f t="shared" ref="W175:W197" si="46">IF(P175=100%,2,0)</f>
        <v>2</v>
      </c>
      <c r="X175" s="359">
        <f t="shared" ref="X175:X197" si="47">IF(L175&lt;$Z$3,0,1)</f>
        <v>0</v>
      </c>
      <c r="Y175" s="87" t="str">
        <f t="shared" ref="Y175:Y197" si="48">IF(W175+X175&gt;1,"CUMPLIDA",IF(X175=1,"EN TERMINO","VENCIDA"))</f>
        <v>CUMPLIDA</v>
      </c>
      <c r="AA175" s="437" t="s">
        <v>653</v>
      </c>
      <c r="AB175" s="53" t="str">
        <f t="shared" si="41"/>
        <v>CUMPLIDA</v>
      </c>
      <c r="AE175" s="546"/>
    </row>
    <row r="176" spans="1:31" ht="409.6" thickBot="1" x14ac:dyDescent="0.25">
      <c r="A176" s="414">
        <v>3</v>
      </c>
      <c r="B176" s="536"/>
      <c r="C176" s="537" t="s">
        <v>717</v>
      </c>
      <c r="D176" s="537" t="s">
        <v>718</v>
      </c>
      <c r="E176" s="537" t="s">
        <v>719</v>
      </c>
      <c r="F176" s="355" t="s">
        <v>720</v>
      </c>
      <c r="G176" s="355" t="s">
        <v>721</v>
      </c>
      <c r="H176" s="538" t="s">
        <v>722</v>
      </c>
      <c r="I176" s="538" t="s">
        <v>705</v>
      </c>
      <c r="J176" s="363">
        <v>1</v>
      </c>
      <c r="K176" s="540">
        <v>41121</v>
      </c>
      <c r="L176" s="541">
        <v>41425</v>
      </c>
      <c r="M176" s="79">
        <f>(+L176-K176)/7</f>
        <v>43.428571428571431</v>
      </c>
      <c r="N176" s="542" t="s">
        <v>723</v>
      </c>
      <c r="O176" s="543">
        <v>1</v>
      </c>
      <c r="P176" s="549">
        <f t="shared" si="42"/>
        <v>1</v>
      </c>
      <c r="Q176" s="79">
        <f t="shared" si="43"/>
        <v>43.428571428571431</v>
      </c>
      <c r="R176" s="79">
        <f t="shared" si="44"/>
        <v>43.428571428571431</v>
      </c>
      <c r="S176" s="79">
        <f t="shared" si="45"/>
        <v>43.428571428571431</v>
      </c>
      <c r="T176" s="544"/>
      <c r="U176" s="544"/>
      <c r="V176" s="545" t="s">
        <v>707</v>
      </c>
      <c r="W176" s="359">
        <f t="shared" si="46"/>
        <v>2</v>
      </c>
      <c r="X176" s="359">
        <f t="shared" si="47"/>
        <v>0</v>
      </c>
      <c r="Y176" s="87" t="str">
        <f t="shared" si="48"/>
        <v>CUMPLIDA</v>
      </c>
      <c r="AA176" s="437" t="s">
        <v>653</v>
      </c>
      <c r="AB176" s="53" t="str">
        <f t="shared" si="41"/>
        <v>CUMPLIDA</v>
      </c>
      <c r="AE176" s="546"/>
    </row>
    <row r="177" spans="1:31" ht="409.6" thickBot="1" x14ac:dyDescent="0.25">
      <c r="A177" s="414">
        <v>4</v>
      </c>
      <c r="B177" s="536"/>
      <c r="C177" s="537" t="s">
        <v>724</v>
      </c>
      <c r="D177" s="537" t="s">
        <v>725</v>
      </c>
      <c r="E177" s="537" t="s">
        <v>726</v>
      </c>
      <c r="F177" s="550" t="s">
        <v>727</v>
      </c>
      <c r="G177" s="550" t="s">
        <v>728</v>
      </c>
      <c r="H177" s="550" t="s">
        <v>729</v>
      </c>
      <c r="I177" s="355" t="s">
        <v>730</v>
      </c>
      <c r="J177" s="363">
        <v>1</v>
      </c>
      <c r="K177" s="540">
        <v>41121</v>
      </c>
      <c r="L177" s="541">
        <v>41425</v>
      </c>
      <c r="M177" s="83">
        <f>(+L177-K177)/7</f>
        <v>43.428571428571431</v>
      </c>
      <c r="N177" s="551" t="s">
        <v>731</v>
      </c>
      <c r="O177" s="552">
        <v>1</v>
      </c>
      <c r="P177" s="549">
        <f t="shared" si="42"/>
        <v>1</v>
      </c>
      <c r="Q177" s="79">
        <f t="shared" si="43"/>
        <v>43.428571428571431</v>
      </c>
      <c r="R177" s="79">
        <f t="shared" si="44"/>
        <v>43.428571428571431</v>
      </c>
      <c r="S177" s="79">
        <f t="shared" si="45"/>
        <v>43.428571428571431</v>
      </c>
      <c r="T177" s="544"/>
      <c r="U177" s="544"/>
      <c r="V177" s="545" t="s">
        <v>732</v>
      </c>
      <c r="W177" s="359">
        <f t="shared" si="46"/>
        <v>2</v>
      </c>
      <c r="X177" s="359">
        <f t="shared" si="47"/>
        <v>0</v>
      </c>
      <c r="Y177" s="87" t="str">
        <f t="shared" si="48"/>
        <v>CUMPLIDA</v>
      </c>
      <c r="AA177" s="437" t="s">
        <v>653</v>
      </c>
      <c r="AB177" s="53" t="str">
        <f t="shared" si="41"/>
        <v>CUMPLIDA</v>
      </c>
      <c r="AE177" s="546"/>
    </row>
    <row r="178" spans="1:31" ht="370.5" thickBot="1" x14ac:dyDescent="0.25">
      <c r="A178" s="553">
        <v>6</v>
      </c>
      <c r="B178" s="554"/>
      <c r="C178" s="537" t="s">
        <v>733</v>
      </c>
      <c r="D178" s="537" t="s">
        <v>734</v>
      </c>
      <c r="E178" s="537" t="s">
        <v>735</v>
      </c>
      <c r="F178" s="355" t="s">
        <v>736</v>
      </c>
      <c r="G178" s="355" t="s">
        <v>737</v>
      </c>
      <c r="H178" s="355" t="s">
        <v>738</v>
      </c>
      <c r="I178" s="355" t="s">
        <v>739</v>
      </c>
      <c r="J178" s="363">
        <v>1</v>
      </c>
      <c r="K178" s="541">
        <v>41121</v>
      </c>
      <c r="L178" s="541">
        <v>41305</v>
      </c>
      <c r="M178" s="79">
        <f>(+L178-K178)/7</f>
        <v>26.285714285714285</v>
      </c>
      <c r="N178" s="80" t="s">
        <v>740</v>
      </c>
      <c r="O178" s="543">
        <v>1</v>
      </c>
      <c r="P178" s="549">
        <f t="shared" si="42"/>
        <v>1</v>
      </c>
      <c r="Q178" s="79">
        <f t="shared" si="43"/>
        <v>26.285714285714285</v>
      </c>
      <c r="R178" s="79">
        <f t="shared" si="44"/>
        <v>26.285714285714285</v>
      </c>
      <c r="S178" s="79">
        <f t="shared" si="45"/>
        <v>26.285714285714285</v>
      </c>
      <c r="T178" s="544"/>
      <c r="U178" s="544"/>
      <c r="V178" s="545" t="s">
        <v>741</v>
      </c>
      <c r="W178" s="359">
        <f t="shared" si="46"/>
        <v>2</v>
      </c>
      <c r="X178" s="359">
        <f t="shared" si="47"/>
        <v>0</v>
      </c>
      <c r="Y178" s="87" t="str">
        <f t="shared" si="48"/>
        <v>CUMPLIDA</v>
      </c>
      <c r="AA178" s="437" t="s">
        <v>653</v>
      </c>
      <c r="AB178" s="53" t="str">
        <f t="shared" si="41"/>
        <v>CUMPLIDA</v>
      </c>
      <c r="AE178" s="546"/>
    </row>
    <row r="179" spans="1:31" ht="409.6" thickBot="1" x14ac:dyDescent="0.25">
      <c r="A179" s="414">
        <v>7</v>
      </c>
      <c r="B179" s="536"/>
      <c r="C179" s="537" t="s">
        <v>742</v>
      </c>
      <c r="D179" s="537" t="s">
        <v>743</v>
      </c>
      <c r="E179" s="537" t="s">
        <v>744</v>
      </c>
      <c r="F179" s="75" t="s">
        <v>745</v>
      </c>
      <c r="G179" s="538" t="s">
        <v>746</v>
      </c>
      <c r="H179" s="538" t="s">
        <v>747</v>
      </c>
      <c r="I179" s="538" t="s">
        <v>705</v>
      </c>
      <c r="J179" s="539">
        <v>1</v>
      </c>
      <c r="K179" s="540">
        <v>41121</v>
      </c>
      <c r="L179" s="541">
        <v>41425</v>
      </c>
      <c r="M179" s="83">
        <f t="shared" ref="M179:M199" si="49">(+L179-K179)/7</f>
        <v>43.428571428571431</v>
      </c>
      <c r="N179" s="80" t="s">
        <v>748</v>
      </c>
      <c r="O179" s="543">
        <v>1</v>
      </c>
      <c r="P179" s="549">
        <f t="shared" si="42"/>
        <v>1</v>
      </c>
      <c r="Q179" s="79">
        <f t="shared" si="43"/>
        <v>43.428571428571431</v>
      </c>
      <c r="R179" s="79">
        <f t="shared" si="44"/>
        <v>43.428571428571431</v>
      </c>
      <c r="S179" s="79">
        <f t="shared" si="45"/>
        <v>43.428571428571431</v>
      </c>
      <c r="T179" s="544"/>
      <c r="U179" s="544"/>
      <c r="V179" s="545" t="s">
        <v>749</v>
      </c>
      <c r="W179" s="359">
        <f t="shared" si="46"/>
        <v>2</v>
      </c>
      <c r="X179" s="359">
        <f t="shared" si="47"/>
        <v>0</v>
      </c>
      <c r="Y179" s="87" t="str">
        <f t="shared" si="48"/>
        <v>CUMPLIDA</v>
      </c>
      <c r="AA179" s="437" t="s">
        <v>653</v>
      </c>
      <c r="AB179" s="53" t="str">
        <f t="shared" si="41"/>
        <v>CUMPLIDA</v>
      </c>
      <c r="AE179" s="546"/>
    </row>
    <row r="180" spans="1:31" ht="409.6" thickBot="1" x14ac:dyDescent="0.25">
      <c r="A180" s="414">
        <v>8</v>
      </c>
      <c r="B180" s="555"/>
      <c r="C180" s="537" t="s">
        <v>750</v>
      </c>
      <c r="D180" s="537" t="s">
        <v>751</v>
      </c>
      <c r="E180" s="537" t="s">
        <v>752</v>
      </c>
      <c r="F180" s="355" t="s">
        <v>720</v>
      </c>
      <c r="G180" s="355" t="s">
        <v>753</v>
      </c>
      <c r="H180" s="538" t="s">
        <v>754</v>
      </c>
      <c r="I180" s="538" t="s">
        <v>705</v>
      </c>
      <c r="J180" s="363">
        <v>1</v>
      </c>
      <c r="K180" s="540">
        <v>41121</v>
      </c>
      <c r="L180" s="541">
        <v>41425</v>
      </c>
      <c r="M180" s="79">
        <f t="shared" si="49"/>
        <v>43.428571428571431</v>
      </c>
      <c r="N180" s="80" t="s">
        <v>740</v>
      </c>
      <c r="O180" s="543">
        <v>1</v>
      </c>
      <c r="P180" s="549">
        <f t="shared" si="42"/>
        <v>1</v>
      </c>
      <c r="Q180" s="79">
        <f t="shared" si="43"/>
        <v>43.428571428571431</v>
      </c>
      <c r="R180" s="79">
        <f t="shared" si="44"/>
        <v>43.428571428571431</v>
      </c>
      <c r="S180" s="79">
        <f t="shared" si="45"/>
        <v>43.428571428571431</v>
      </c>
      <c r="T180" s="544"/>
      <c r="U180" s="544"/>
      <c r="V180" s="545" t="s">
        <v>755</v>
      </c>
      <c r="W180" s="359">
        <f t="shared" si="46"/>
        <v>2</v>
      </c>
      <c r="X180" s="359">
        <f t="shared" si="47"/>
        <v>0</v>
      </c>
      <c r="Y180" s="87" t="str">
        <f t="shared" si="48"/>
        <v>CUMPLIDA</v>
      </c>
      <c r="AA180" s="437" t="s">
        <v>653</v>
      </c>
      <c r="AB180" s="53" t="str">
        <f t="shared" si="41"/>
        <v>CUMPLIDA</v>
      </c>
      <c r="AE180" s="546"/>
    </row>
    <row r="181" spans="1:31" ht="214.5" thickBot="1" x14ac:dyDescent="0.25">
      <c r="A181" s="414">
        <v>9</v>
      </c>
      <c r="B181" s="555"/>
      <c r="C181" s="537" t="s">
        <v>756</v>
      </c>
      <c r="D181" s="537" t="s">
        <v>757</v>
      </c>
      <c r="E181" s="537" t="s">
        <v>758</v>
      </c>
      <c r="F181" s="550" t="s">
        <v>759</v>
      </c>
      <c r="G181" s="550" t="s">
        <v>760</v>
      </c>
      <c r="H181" s="538" t="s">
        <v>761</v>
      </c>
      <c r="I181" s="538" t="s">
        <v>705</v>
      </c>
      <c r="J181" s="363">
        <v>1</v>
      </c>
      <c r="K181" s="540">
        <v>41121</v>
      </c>
      <c r="L181" s="541">
        <v>41425</v>
      </c>
      <c r="M181" s="556">
        <f t="shared" si="49"/>
        <v>43.428571428571431</v>
      </c>
      <c r="N181" s="80" t="s">
        <v>762</v>
      </c>
      <c r="O181" s="543">
        <v>1</v>
      </c>
      <c r="P181" s="549">
        <f t="shared" si="42"/>
        <v>1</v>
      </c>
      <c r="Q181" s="79">
        <f t="shared" si="43"/>
        <v>43.428571428571431</v>
      </c>
      <c r="R181" s="79">
        <f t="shared" si="44"/>
        <v>43.428571428571431</v>
      </c>
      <c r="S181" s="79">
        <f t="shared" si="45"/>
        <v>43.428571428571431</v>
      </c>
      <c r="T181" s="544"/>
      <c r="U181" s="544"/>
      <c r="V181" s="545" t="s">
        <v>763</v>
      </c>
      <c r="W181" s="359">
        <f t="shared" si="46"/>
        <v>2</v>
      </c>
      <c r="X181" s="359">
        <f t="shared" si="47"/>
        <v>0</v>
      </c>
      <c r="Y181" s="87" t="str">
        <f t="shared" si="48"/>
        <v>CUMPLIDA</v>
      </c>
      <c r="AA181" s="437" t="s">
        <v>653</v>
      </c>
      <c r="AB181" s="53" t="str">
        <f t="shared" si="41"/>
        <v>CUMPLIDA</v>
      </c>
      <c r="AE181" s="546"/>
    </row>
    <row r="182" spans="1:31" ht="128.25" thickBot="1" x14ac:dyDescent="0.25">
      <c r="A182" s="1325">
        <v>12</v>
      </c>
      <c r="B182" s="1326"/>
      <c r="C182" s="1327" t="s">
        <v>764</v>
      </c>
      <c r="D182" s="1327" t="s">
        <v>765</v>
      </c>
      <c r="E182" s="1327" t="s">
        <v>766</v>
      </c>
      <c r="F182" s="1329" t="s">
        <v>767</v>
      </c>
      <c r="G182" s="1323" t="s">
        <v>768</v>
      </c>
      <c r="H182" s="557" t="s">
        <v>769</v>
      </c>
      <c r="I182" s="557" t="s">
        <v>770</v>
      </c>
      <c r="J182" s="558">
        <v>1</v>
      </c>
      <c r="K182" s="559">
        <v>41061</v>
      </c>
      <c r="L182" s="560">
        <v>41274</v>
      </c>
      <c r="M182" s="108">
        <f t="shared" si="49"/>
        <v>30.428571428571427</v>
      </c>
      <c r="N182" s="561" t="s">
        <v>771</v>
      </c>
      <c r="O182" s="562">
        <v>1</v>
      </c>
      <c r="P182" s="563">
        <f t="shared" si="42"/>
        <v>1</v>
      </c>
      <c r="Q182" s="108">
        <f t="shared" si="43"/>
        <v>30.428571428571427</v>
      </c>
      <c r="R182" s="108">
        <f t="shared" si="44"/>
        <v>30.428571428571427</v>
      </c>
      <c r="S182" s="108">
        <f t="shared" si="45"/>
        <v>30.428571428571427</v>
      </c>
      <c r="T182" s="564"/>
      <c r="U182" s="564"/>
      <c r="V182" s="565" t="s">
        <v>772</v>
      </c>
      <c r="W182" s="115">
        <f t="shared" si="46"/>
        <v>2</v>
      </c>
      <c r="X182" s="115">
        <f t="shared" si="47"/>
        <v>0</v>
      </c>
      <c r="Y182" s="116" t="str">
        <f t="shared" si="48"/>
        <v>CUMPLIDA</v>
      </c>
      <c r="AA182" s="437" t="s">
        <v>653</v>
      </c>
      <c r="AB182" s="1233" t="str">
        <f>IF(Y182&amp;Y183="CUMPLIDA","CUMPLIDA",IF(OR(Y182="VENCIDA",Y183="VENCIDA"),"VENCIDA",IF(W182+W183=4,"CUMPLIDA","EN TERMINO")))</f>
        <v>CUMPLIDA</v>
      </c>
      <c r="AE182" s="546"/>
    </row>
    <row r="183" spans="1:31" ht="115.5" thickBot="1" x14ac:dyDescent="0.25">
      <c r="A183" s="1318"/>
      <c r="B183" s="1320"/>
      <c r="C183" s="1322"/>
      <c r="D183" s="1322"/>
      <c r="E183" s="1322"/>
      <c r="F183" s="1330"/>
      <c r="G183" s="1324"/>
      <c r="H183" s="566" t="s">
        <v>773</v>
      </c>
      <c r="I183" s="566" t="s">
        <v>705</v>
      </c>
      <c r="J183" s="567">
        <v>1</v>
      </c>
      <c r="K183" s="568">
        <v>41091</v>
      </c>
      <c r="L183" s="569">
        <v>41425</v>
      </c>
      <c r="M183" s="134">
        <f t="shared" si="49"/>
        <v>47.714285714285715</v>
      </c>
      <c r="N183" s="570" t="s">
        <v>771</v>
      </c>
      <c r="O183" s="571">
        <v>1</v>
      </c>
      <c r="P183" s="572">
        <f t="shared" si="42"/>
        <v>1</v>
      </c>
      <c r="Q183" s="134">
        <f t="shared" si="43"/>
        <v>47.714285714285715</v>
      </c>
      <c r="R183" s="134">
        <f t="shared" si="44"/>
        <v>47.714285714285715</v>
      </c>
      <c r="S183" s="134">
        <f t="shared" si="45"/>
        <v>47.714285714285715</v>
      </c>
      <c r="T183" s="573"/>
      <c r="U183" s="573"/>
      <c r="V183" s="140" t="s">
        <v>774</v>
      </c>
      <c r="W183" s="141">
        <f t="shared" si="46"/>
        <v>2</v>
      </c>
      <c r="X183" s="141">
        <f t="shared" si="47"/>
        <v>0</v>
      </c>
      <c r="Y183" s="142" t="str">
        <f t="shared" si="48"/>
        <v>CUMPLIDA</v>
      </c>
      <c r="AA183" s="437" t="s">
        <v>653</v>
      </c>
      <c r="AB183" s="1276"/>
      <c r="AE183" s="546"/>
    </row>
    <row r="184" spans="1:31" ht="409.6" thickBot="1" x14ac:dyDescent="0.25">
      <c r="A184" s="414">
        <v>14</v>
      </c>
      <c r="B184" s="555"/>
      <c r="C184" s="537" t="s">
        <v>775</v>
      </c>
      <c r="D184" s="537" t="s">
        <v>776</v>
      </c>
      <c r="E184" s="537" t="s">
        <v>777</v>
      </c>
      <c r="F184" s="75" t="s">
        <v>778</v>
      </c>
      <c r="G184" s="538" t="s">
        <v>703</v>
      </c>
      <c r="H184" s="538" t="s">
        <v>747</v>
      </c>
      <c r="I184" s="538" t="s">
        <v>705</v>
      </c>
      <c r="J184" s="539">
        <v>1</v>
      </c>
      <c r="K184" s="540">
        <v>41121</v>
      </c>
      <c r="L184" s="541">
        <v>41425</v>
      </c>
      <c r="M184" s="416">
        <f t="shared" si="49"/>
        <v>43.428571428571431</v>
      </c>
      <c r="N184" s="542" t="s">
        <v>779</v>
      </c>
      <c r="O184" s="543">
        <v>1</v>
      </c>
      <c r="P184" s="549">
        <f t="shared" si="42"/>
        <v>1</v>
      </c>
      <c r="Q184" s="79">
        <f t="shared" si="43"/>
        <v>43.428571428571431</v>
      </c>
      <c r="R184" s="79">
        <f t="shared" si="44"/>
        <v>43.428571428571431</v>
      </c>
      <c r="S184" s="79">
        <f t="shared" si="45"/>
        <v>43.428571428571431</v>
      </c>
      <c r="T184" s="544"/>
      <c r="U184" s="544"/>
      <c r="V184" s="545" t="s">
        <v>780</v>
      </c>
      <c r="W184" s="359">
        <f t="shared" si="46"/>
        <v>2</v>
      </c>
      <c r="X184" s="359">
        <f t="shared" si="47"/>
        <v>0</v>
      </c>
      <c r="Y184" s="87" t="str">
        <f t="shared" si="48"/>
        <v>CUMPLIDA</v>
      </c>
      <c r="AA184" s="437" t="s">
        <v>653</v>
      </c>
      <c r="AB184" s="53" t="str">
        <f>IF(Y184="CUMPLIDA","CUMPLIDA",IF(Y184="EN TERMINO","EN TERMINO","VENCIDA"))</f>
        <v>CUMPLIDA</v>
      </c>
      <c r="AE184" s="546"/>
    </row>
    <row r="185" spans="1:31" ht="409.6" thickBot="1" x14ac:dyDescent="0.25">
      <c r="A185" s="414">
        <v>16</v>
      </c>
      <c r="B185" s="555"/>
      <c r="C185" s="537" t="s">
        <v>781</v>
      </c>
      <c r="D185" s="537" t="s">
        <v>782</v>
      </c>
      <c r="E185" s="537" t="s">
        <v>783</v>
      </c>
      <c r="F185" s="355" t="s">
        <v>784</v>
      </c>
      <c r="G185" s="482" t="s">
        <v>785</v>
      </c>
      <c r="H185" s="538" t="s">
        <v>786</v>
      </c>
      <c r="I185" s="538" t="s">
        <v>705</v>
      </c>
      <c r="J185" s="539">
        <v>1</v>
      </c>
      <c r="K185" s="540">
        <v>41121</v>
      </c>
      <c r="L185" s="541">
        <v>41425</v>
      </c>
      <c r="M185" s="416">
        <f t="shared" si="49"/>
        <v>43.428571428571431</v>
      </c>
      <c r="N185" s="80" t="s">
        <v>787</v>
      </c>
      <c r="O185" s="543">
        <v>1</v>
      </c>
      <c r="P185" s="549">
        <f t="shared" si="42"/>
        <v>1</v>
      </c>
      <c r="Q185" s="79">
        <f t="shared" si="43"/>
        <v>43.428571428571431</v>
      </c>
      <c r="R185" s="79">
        <f t="shared" si="44"/>
        <v>43.428571428571431</v>
      </c>
      <c r="S185" s="79">
        <f t="shared" si="45"/>
        <v>43.428571428571431</v>
      </c>
      <c r="T185" s="544"/>
      <c r="U185" s="544"/>
      <c r="V185" s="545" t="s">
        <v>788</v>
      </c>
      <c r="W185" s="359">
        <f t="shared" si="46"/>
        <v>2</v>
      </c>
      <c r="X185" s="359">
        <f t="shared" si="47"/>
        <v>0</v>
      </c>
      <c r="Y185" s="87" t="str">
        <f t="shared" si="48"/>
        <v>CUMPLIDA</v>
      </c>
      <c r="AA185" s="437" t="s">
        <v>653</v>
      </c>
      <c r="AB185" s="53" t="str">
        <f>IF(Y185="CUMPLIDA","CUMPLIDA",IF(Y185="EN TERMINO","EN TERMINO","VENCIDA"))</f>
        <v>CUMPLIDA</v>
      </c>
      <c r="AE185" s="546"/>
    </row>
    <row r="186" spans="1:31" ht="409.6" thickBot="1" x14ac:dyDescent="0.25">
      <c r="A186" s="71">
        <v>18</v>
      </c>
      <c r="B186" s="554"/>
      <c r="C186" s="537" t="s">
        <v>789</v>
      </c>
      <c r="D186" s="537" t="s">
        <v>790</v>
      </c>
      <c r="E186" s="537" t="s">
        <v>791</v>
      </c>
      <c r="F186" s="355" t="s">
        <v>792</v>
      </c>
      <c r="G186" s="355" t="s">
        <v>793</v>
      </c>
      <c r="H186" s="538" t="s">
        <v>794</v>
      </c>
      <c r="I186" s="538" t="s">
        <v>705</v>
      </c>
      <c r="J186" s="539">
        <v>1</v>
      </c>
      <c r="K186" s="540">
        <v>41121</v>
      </c>
      <c r="L186" s="541">
        <v>41425</v>
      </c>
      <c r="M186" s="79">
        <f t="shared" si="49"/>
        <v>43.428571428571431</v>
      </c>
      <c r="N186" s="80" t="s">
        <v>787</v>
      </c>
      <c r="O186" s="543">
        <v>1</v>
      </c>
      <c r="P186" s="549">
        <f t="shared" si="42"/>
        <v>1</v>
      </c>
      <c r="Q186" s="79">
        <f t="shared" si="43"/>
        <v>43.428571428571431</v>
      </c>
      <c r="R186" s="79">
        <f t="shared" si="44"/>
        <v>43.428571428571431</v>
      </c>
      <c r="S186" s="79">
        <f t="shared" si="45"/>
        <v>43.428571428571431</v>
      </c>
      <c r="T186" s="544"/>
      <c r="U186" s="544"/>
      <c r="V186" s="545" t="s">
        <v>795</v>
      </c>
      <c r="W186" s="359">
        <f t="shared" si="46"/>
        <v>2</v>
      </c>
      <c r="X186" s="359">
        <f t="shared" si="47"/>
        <v>0</v>
      </c>
      <c r="Y186" s="87" t="str">
        <f t="shared" si="48"/>
        <v>CUMPLIDA</v>
      </c>
      <c r="AA186" s="437" t="s">
        <v>653</v>
      </c>
      <c r="AB186" s="53" t="str">
        <f t="shared" ref="AB186:AB191" si="50">IF(Y186="CUMPLIDA","CUMPLIDA",IF(Y186="EN TERMINO","EN TERMINO","VENCIDA"))</f>
        <v>CUMPLIDA</v>
      </c>
      <c r="AE186" s="546"/>
    </row>
    <row r="187" spans="1:31" ht="409.6" thickBot="1" x14ac:dyDescent="0.25">
      <c r="A187" s="71">
        <v>19</v>
      </c>
      <c r="B187" s="554"/>
      <c r="C187" s="537" t="s">
        <v>796</v>
      </c>
      <c r="D187" s="537" t="s">
        <v>797</v>
      </c>
      <c r="E187" s="537" t="s">
        <v>798</v>
      </c>
      <c r="F187" s="355" t="s">
        <v>799</v>
      </c>
      <c r="G187" s="355" t="s">
        <v>800</v>
      </c>
      <c r="H187" s="538" t="s">
        <v>801</v>
      </c>
      <c r="I187" s="538" t="s">
        <v>705</v>
      </c>
      <c r="J187" s="539">
        <v>1</v>
      </c>
      <c r="K187" s="540">
        <v>41121</v>
      </c>
      <c r="L187" s="541">
        <v>41425</v>
      </c>
      <c r="M187" s="79">
        <f t="shared" si="49"/>
        <v>43.428571428571431</v>
      </c>
      <c r="N187" s="80" t="s">
        <v>787</v>
      </c>
      <c r="O187" s="543">
        <v>1</v>
      </c>
      <c r="P187" s="549">
        <f t="shared" si="42"/>
        <v>1</v>
      </c>
      <c r="Q187" s="79">
        <f t="shared" si="43"/>
        <v>43.428571428571431</v>
      </c>
      <c r="R187" s="79">
        <f t="shared" si="44"/>
        <v>43.428571428571431</v>
      </c>
      <c r="S187" s="79">
        <f t="shared" si="45"/>
        <v>43.428571428571431</v>
      </c>
      <c r="T187" s="544"/>
      <c r="U187" s="544"/>
      <c r="V187" s="545" t="s">
        <v>802</v>
      </c>
      <c r="W187" s="359">
        <f t="shared" si="46"/>
        <v>2</v>
      </c>
      <c r="X187" s="359">
        <f t="shared" si="47"/>
        <v>0</v>
      </c>
      <c r="Y187" s="87" t="str">
        <f t="shared" si="48"/>
        <v>CUMPLIDA</v>
      </c>
      <c r="AA187" s="437" t="s">
        <v>653</v>
      </c>
      <c r="AB187" s="53" t="str">
        <f t="shared" si="50"/>
        <v>CUMPLIDA</v>
      </c>
      <c r="AE187" s="546"/>
    </row>
    <row r="188" spans="1:31" ht="409.6" thickBot="1" x14ac:dyDescent="0.25">
      <c r="A188" s="414">
        <v>22</v>
      </c>
      <c r="B188" s="555"/>
      <c r="C188" s="537" t="s">
        <v>803</v>
      </c>
      <c r="D188" s="537" t="s">
        <v>804</v>
      </c>
      <c r="E188" s="537" t="s">
        <v>805</v>
      </c>
      <c r="F188" s="574" t="s">
        <v>806</v>
      </c>
      <c r="G188" s="574" t="s">
        <v>807</v>
      </c>
      <c r="H188" s="574" t="s">
        <v>808</v>
      </c>
      <c r="I188" s="574" t="s">
        <v>809</v>
      </c>
      <c r="J188" s="539">
        <v>1</v>
      </c>
      <c r="K188" s="540">
        <v>41121</v>
      </c>
      <c r="L188" s="541">
        <v>41305</v>
      </c>
      <c r="M188" s="79">
        <f t="shared" si="49"/>
        <v>26.285714285714285</v>
      </c>
      <c r="N188" s="80" t="s">
        <v>787</v>
      </c>
      <c r="O188" s="543">
        <v>1</v>
      </c>
      <c r="P188" s="549">
        <f t="shared" si="42"/>
        <v>1</v>
      </c>
      <c r="Q188" s="79">
        <f t="shared" si="43"/>
        <v>26.285714285714285</v>
      </c>
      <c r="R188" s="79">
        <f t="shared" si="44"/>
        <v>26.285714285714285</v>
      </c>
      <c r="S188" s="79">
        <f t="shared" si="45"/>
        <v>26.285714285714285</v>
      </c>
      <c r="T188" s="544"/>
      <c r="U188" s="544"/>
      <c r="V188" s="545" t="s">
        <v>810</v>
      </c>
      <c r="W188" s="359">
        <f t="shared" si="46"/>
        <v>2</v>
      </c>
      <c r="X188" s="359">
        <f t="shared" si="47"/>
        <v>0</v>
      </c>
      <c r="Y188" s="87" t="str">
        <f t="shared" si="48"/>
        <v>CUMPLIDA</v>
      </c>
      <c r="AA188" s="437" t="s">
        <v>653</v>
      </c>
      <c r="AB188" s="53" t="str">
        <f t="shared" si="50"/>
        <v>CUMPLIDA</v>
      </c>
      <c r="AE188" s="546"/>
    </row>
    <row r="189" spans="1:31" ht="409.6" thickBot="1" x14ac:dyDescent="0.25">
      <c r="A189" s="414">
        <v>24</v>
      </c>
      <c r="B189" s="555"/>
      <c r="C189" s="537" t="s">
        <v>811</v>
      </c>
      <c r="D189" s="537" t="s">
        <v>812</v>
      </c>
      <c r="E189" s="537" t="s">
        <v>813</v>
      </c>
      <c r="F189" s="550" t="s">
        <v>814</v>
      </c>
      <c r="G189" s="550" t="s">
        <v>815</v>
      </c>
      <c r="H189" s="550" t="s">
        <v>816</v>
      </c>
      <c r="I189" s="575" t="s">
        <v>817</v>
      </c>
      <c r="J189" s="539">
        <v>1</v>
      </c>
      <c r="K189" s="540">
        <v>41121</v>
      </c>
      <c r="L189" s="541">
        <v>41274</v>
      </c>
      <c r="M189" s="79">
        <f t="shared" si="49"/>
        <v>21.857142857142858</v>
      </c>
      <c r="N189" s="80" t="s">
        <v>787</v>
      </c>
      <c r="O189" s="543">
        <v>1</v>
      </c>
      <c r="P189" s="549">
        <f t="shared" si="42"/>
        <v>1</v>
      </c>
      <c r="Q189" s="79">
        <f t="shared" si="43"/>
        <v>21.857142857142858</v>
      </c>
      <c r="R189" s="79">
        <f t="shared" si="44"/>
        <v>21.857142857142858</v>
      </c>
      <c r="S189" s="79">
        <f t="shared" si="45"/>
        <v>21.857142857142858</v>
      </c>
      <c r="T189" s="544"/>
      <c r="U189" s="544"/>
      <c r="V189" s="576" t="s">
        <v>818</v>
      </c>
      <c r="W189" s="359">
        <f t="shared" si="46"/>
        <v>2</v>
      </c>
      <c r="X189" s="359">
        <f t="shared" si="47"/>
        <v>0</v>
      </c>
      <c r="Y189" s="87" t="str">
        <f t="shared" si="48"/>
        <v>CUMPLIDA</v>
      </c>
      <c r="AA189" s="437" t="s">
        <v>653</v>
      </c>
      <c r="AB189" s="53" t="str">
        <f t="shared" si="50"/>
        <v>CUMPLIDA</v>
      </c>
      <c r="AE189" s="546"/>
    </row>
    <row r="190" spans="1:31" ht="409.6" thickBot="1" x14ac:dyDescent="0.25">
      <c r="A190" s="414">
        <v>25</v>
      </c>
      <c r="B190" s="555"/>
      <c r="C190" s="537" t="s">
        <v>819</v>
      </c>
      <c r="D190" s="537" t="s">
        <v>820</v>
      </c>
      <c r="E190" s="537" t="s">
        <v>821</v>
      </c>
      <c r="F190" s="355" t="s">
        <v>822</v>
      </c>
      <c r="G190" s="550" t="s">
        <v>823</v>
      </c>
      <c r="H190" s="538" t="s">
        <v>824</v>
      </c>
      <c r="I190" s="538" t="s">
        <v>705</v>
      </c>
      <c r="J190" s="539">
        <v>1</v>
      </c>
      <c r="K190" s="540">
        <v>41121</v>
      </c>
      <c r="L190" s="541">
        <v>41425</v>
      </c>
      <c r="M190" s="79">
        <f t="shared" si="49"/>
        <v>43.428571428571431</v>
      </c>
      <c r="N190" s="80" t="s">
        <v>787</v>
      </c>
      <c r="O190" s="543">
        <v>1</v>
      </c>
      <c r="P190" s="549">
        <f t="shared" si="42"/>
        <v>1</v>
      </c>
      <c r="Q190" s="79">
        <f t="shared" si="43"/>
        <v>43.428571428571431</v>
      </c>
      <c r="R190" s="79">
        <f t="shared" si="44"/>
        <v>43.428571428571431</v>
      </c>
      <c r="S190" s="79">
        <f t="shared" si="45"/>
        <v>43.428571428571431</v>
      </c>
      <c r="T190" s="544"/>
      <c r="U190" s="544"/>
      <c r="V190" s="576" t="s">
        <v>825</v>
      </c>
      <c r="W190" s="359">
        <f t="shared" si="46"/>
        <v>2</v>
      </c>
      <c r="X190" s="359">
        <f t="shared" si="47"/>
        <v>0</v>
      </c>
      <c r="Y190" s="87" t="str">
        <f t="shared" si="48"/>
        <v>CUMPLIDA</v>
      </c>
      <c r="AA190" s="437" t="s">
        <v>653</v>
      </c>
      <c r="AB190" s="53" t="str">
        <f t="shared" si="50"/>
        <v>CUMPLIDA</v>
      </c>
      <c r="AE190" s="546"/>
    </row>
    <row r="191" spans="1:31" ht="332.25" thickBot="1" x14ac:dyDescent="0.25">
      <c r="A191" s="414">
        <v>27</v>
      </c>
      <c r="B191" s="555"/>
      <c r="C191" s="537" t="s">
        <v>826</v>
      </c>
      <c r="D191" s="537" t="s">
        <v>827</v>
      </c>
      <c r="E191" s="537" t="s">
        <v>828</v>
      </c>
      <c r="F191" s="550" t="s">
        <v>829</v>
      </c>
      <c r="G191" s="550" t="s">
        <v>830</v>
      </c>
      <c r="H191" s="550" t="s">
        <v>831</v>
      </c>
      <c r="I191" s="538" t="s">
        <v>770</v>
      </c>
      <c r="J191" s="539">
        <v>1</v>
      </c>
      <c r="K191" s="540">
        <v>41121</v>
      </c>
      <c r="L191" s="540">
        <v>41425</v>
      </c>
      <c r="M191" s="79">
        <f t="shared" si="49"/>
        <v>43.428571428571431</v>
      </c>
      <c r="N191" s="80" t="s">
        <v>832</v>
      </c>
      <c r="O191" s="543">
        <v>1</v>
      </c>
      <c r="P191" s="549">
        <f t="shared" si="42"/>
        <v>1</v>
      </c>
      <c r="Q191" s="79">
        <f t="shared" si="43"/>
        <v>43.428571428571431</v>
      </c>
      <c r="R191" s="79">
        <f t="shared" si="44"/>
        <v>43.428571428571431</v>
      </c>
      <c r="S191" s="79">
        <f t="shared" si="45"/>
        <v>43.428571428571431</v>
      </c>
      <c r="T191" s="544"/>
      <c r="U191" s="544"/>
      <c r="V191" s="545" t="s">
        <v>833</v>
      </c>
      <c r="W191" s="359">
        <f t="shared" si="46"/>
        <v>2</v>
      </c>
      <c r="X191" s="359">
        <f t="shared" si="47"/>
        <v>0</v>
      </c>
      <c r="Y191" s="87" t="str">
        <f t="shared" si="48"/>
        <v>CUMPLIDA</v>
      </c>
      <c r="AA191" s="437" t="s">
        <v>653</v>
      </c>
      <c r="AB191" s="53" t="str">
        <f t="shared" si="50"/>
        <v>CUMPLIDA</v>
      </c>
      <c r="AE191" s="546"/>
    </row>
    <row r="192" spans="1:31" ht="214.5" thickBot="1" x14ac:dyDescent="0.25">
      <c r="A192" s="414">
        <v>37</v>
      </c>
      <c r="B192" s="555"/>
      <c r="C192" s="537" t="s">
        <v>834</v>
      </c>
      <c r="D192" s="537" t="s">
        <v>835</v>
      </c>
      <c r="E192" s="537" t="s">
        <v>836</v>
      </c>
      <c r="F192" s="355" t="s">
        <v>837</v>
      </c>
      <c r="G192" s="355" t="s">
        <v>838</v>
      </c>
      <c r="H192" s="355" t="s">
        <v>839</v>
      </c>
      <c r="I192" s="355" t="s">
        <v>840</v>
      </c>
      <c r="J192" s="356">
        <v>1</v>
      </c>
      <c r="K192" s="541">
        <v>41121</v>
      </c>
      <c r="L192" s="541">
        <v>41425</v>
      </c>
      <c r="M192" s="79">
        <f t="shared" si="49"/>
        <v>43.428571428571431</v>
      </c>
      <c r="N192" s="577" t="s">
        <v>841</v>
      </c>
      <c r="O192" s="418">
        <v>1</v>
      </c>
      <c r="P192" s="549">
        <f t="shared" si="42"/>
        <v>1</v>
      </c>
      <c r="Q192" s="79">
        <f t="shared" si="43"/>
        <v>43.428571428571431</v>
      </c>
      <c r="R192" s="79">
        <f t="shared" si="44"/>
        <v>43.428571428571431</v>
      </c>
      <c r="S192" s="79">
        <f t="shared" si="45"/>
        <v>43.428571428571431</v>
      </c>
      <c r="T192" s="544"/>
      <c r="U192" s="544"/>
      <c r="V192" s="545" t="s">
        <v>842</v>
      </c>
      <c r="W192" s="86">
        <f t="shared" si="46"/>
        <v>2</v>
      </c>
      <c r="X192" s="86">
        <f t="shared" si="47"/>
        <v>0</v>
      </c>
      <c r="Y192" s="87" t="str">
        <f t="shared" si="48"/>
        <v>CUMPLIDA</v>
      </c>
      <c r="AA192" s="437" t="s">
        <v>653</v>
      </c>
      <c r="AB192" s="53" t="str">
        <f>IF(Y192="CUMPLIDA","CUMPLIDA",IF(Y192="EN TERMINO","EN TERMINO","VENCIDA"))</f>
        <v>CUMPLIDA</v>
      </c>
      <c r="AE192" s="546"/>
    </row>
    <row r="193" spans="1:31" ht="268.5" thickBot="1" x14ac:dyDescent="0.25">
      <c r="A193" s="414">
        <v>49</v>
      </c>
      <c r="B193" s="555"/>
      <c r="C193" s="537" t="s">
        <v>843</v>
      </c>
      <c r="D193" s="537" t="s">
        <v>844</v>
      </c>
      <c r="E193" s="537" t="s">
        <v>845</v>
      </c>
      <c r="F193" s="355" t="s">
        <v>846</v>
      </c>
      <c r="G193" s="355" t="s">
        <v>847</v>
      </c>
      <c r="H193" s="538" t="s">
        <v>848</v>
      </c>
      <c r="I193" s="538" t="s">
        <v>705</v>
      </c>
      <c r="J193" s="363">
        <v>1</v>
      </c>
      <c r="K193" s="540">
        <v>41121</v>
      </c>
      <c r="L193" s="541">
        <v>41425</v>
      </c>
      <c r="M193" s="556">
        <f t="shared" si="49"/>
        <v>43.428571428571431</v>
      </c>
      <c r="N193" s="577" t="s">
        <v>771</v>
      </c>
      <c r="O193" s="543">
        <v>1</v>
      </c>
      <c r="P193" s="549">
        <f t="shared" si="42"/>
        <v>1</v>
      </c>
      <c r="Q193" s="79">
        <f t="shared" si="43"/>
        <v>43.428571428571431</v>
      </c>
      <c r="R193" s="79">
        <f t="shared" si="44"/>
        <v>43.428571428571431</v>
      </c>
      <c r="S193" s="79">
        <f t="shared" si="45"/>
        <v>43.428571428571431</v>
      </c>
      <c r="T193" s="544"/>
      <c r="U193" s="544"/>
      <c r="V193" s="545" t="s">
        <v>849</v>
      </c>
      <c r="W193" s="86">
        <f t="shared" si="46"/>
        <v>2</v>
      </c>
      <c r="X193" s="86">
        <f t="shared" si="47"/>
        <v>0</v>
      </c>
      <c r="Y193" s="87" t="str">
        <f t="shared" si="48"/>
        <v>CUMPLIDA</v>
      </c>
      <c r="AA193" s="437" t="s">
        <v>653</v>
      </c>
      <c r="AB193" s="53" t="str">
        <f>IF(Y193="CUMPLIDA","CUMPLIDA",IF(Y193="EN TERMINO","EN TERMINO","VENCIDA"))</f>
        <v>CUMPLIDA</v>
      </c>
      <c r="AE193" s="546"/>
    </row>
    <row r="194" spans="1:31" ht="282" thickBot="1" x14ac:dyDescent="0.25">
      <c r="A194" s="414">
        <v>50</v>
      </c>
      <c r="B194" s="555"/>
      <c r="C194" s="537" t="s">
        <v>850</v>
      </c>
      <c r="D194" s="537" t="s">
        <v>851</v>
      </c>
      <c r="E194" s="537" t="s">
        <v>852</v>
      </c>
      <c r="F194" s="355" t="s">
        <v>846</v>
      </c>
      <c r="G194" s="355" t="s">
        <v>853</v>
      </c>
      <c r="H194" s="538" t="s">
        <v>848</v>
      </c>
      <c r="I194" s="538" t="s">
        <v>705</v>
      </c>
      <c r="J194" s="363">
        <v>1</v>
      </c>
      <c r="K194" s="540">
        <v>41121</v>
      </c>
      <c r="L194" s="541">
        <v>41425</v>
      </c>
      <c r="M194" s="556">
        <f t="shared" si="49"/>
        <v>43.428571428571431</v>
      </c>
      <c r="N194" s="577" t="s">
        <v>771</v>
      </c>
      <c r="O194" s="543">
        <v>1</v>
      </c>
      <c r="P194" s="549">
        <f t="shared" si="42"/>
        <v>1</v>
      </c>
      <c r="Q194" s="79">
        <f t="shared" si="43"/>
        <v>43.428571428571431</v>
      </c>
      <c r="R194" s="79">
        <f t="shared" si="44"/>
        <v>43.428571428571431</v>
      </c>
      <c r="S194" s="79">
        <f t="shared" si="45"/>
        <v>43.428571428571431</v>
      </c>
      <c r="T194" s="544"/>
      <c r="U194" s="544"/>
      <c r="V194" s="545" t="s">
        <v>854</v>
      </c>
      <c r="W194" s="86">
        <f t="shared" si="46"/>
        <v>2</v>
      </c>
      <c r="X194" s="86">
        <f t="shared" si="47"/>
        <v>0</v>
      </c>
      <c r="Y194" s="87" t="str">
        <f t="shared" si="48"/>
        <v>CUMPLIDA</v>
      </c>
      <c r="AA194" s="437" t="s">
        <v>653</v>
      </c>
      <c r="AB194" s="53" t="str">
        <f>IF(Y194="CUMPLIDA","CUMPLIDA",IF(Y194="EN TERMINO","EN TERMINO","VENCIDA"))</f>
        <v>CUMPLIDA</v>
      </c>
      <c r="AE194" s="546"/>
    </row>
    <row r="195" spans="1:31" ht="319.5" thickBot="1" x14ac:dyDescent="0.25">
      <c r="A195" s="1325">
        <v>53</v>
      </c>
      <c r="B195" s="1326"/>
      <c r="C195" s="1327" t="s">
        <v>855</v>
      </c>
      <c r="D195" s="1327" t="s">
        <v>856</v>
      </c>
      <c r="E195" s="1327" t="s">
        <v>857</v>
      </c>
      <c r="F195" s="1328" t="s">
        <v>858</v>
      </c>
      <c r="G195" s="1328" t="s">
        <v>859</v>
      </c>
      <c r="H195" s="368" t="s">
        <v>860</v>
      </c>
      <c r="I195" s="368" t="s">
        <v>861</v>
      </c>
      <c r="J195" s="578">
        <v>1</v>
      </c>
      <c r="K195" s="560">
        <v>41061</v>
      </c>
      <c r="L195" s="560">
        <v>41424</v>
      </c>
      <c r="M195" s="579">
        <f t="shared" si="49"/>
        <v>51.857142857142854</v>
      </c>
      <c r="N195" s="561" t="s">
        <v>771</v>
      </c>
      <c r="O195" s="562">
        <v>1</v>
      </c>
      <c r="P195" s="563">
        <f t="shared" si="42"/>
        <v>1</v>
      </c>
      <c r="Q195" s="108">
        <f t="shared" si="43"/>
        <v>51.857142857142854</v>
      </c>
      <c r="R195" s="108">
        <f t="shared" si="44"/>
        <v>51.857142857142854</v>
      </c>
      <c r="S195" s="108">
        <f t="shared" si="45"/>
        <v>51.857142857142854</v>
      </c>
      <c r="T195" s="564"/>
      <c r="U195" s="564"/>
      <c r="V195" s="580" t="s">
        <v>862</v>
      </c>
      <c r="W195" s="115">
        <f t="shared" si="46"/>
        <v>2</v>
      </c>
      <c r="X195" s="115">
        <f t="shared" si="47"/>
        <v>0</v>
      </c>
      <c r="Y195" s="116" t="str">
        <f t="shared" si="48"/>
        <v>CUMPLIDA</v>
      </c>
      <c r="AA195" s="437" t="s">
        <v>653</v>
      </c>
      <c r="AB195" s="1233" t="str">
        <f>IF(Y195&amp;Y196="CUMPLIDA","CUMPLIDA",IF(OR(Y195="VENCIDA",Y196="VENCIDA"),"VENCIDA",IF(W195+W196=4,"CUMPLIDA","EN TERMINO")))</f>
        <v>CUMPLIDA</v>
      </c>
      <c r="AE195" s="546"/>
    </row>
    <row r="196" spans="1:31" ht="306.75" thickBot="1" x14ac:dyDescent="0.25">
      <c r="A196" s="1318"/>
      <c r="B196" s="1320"/>
      <c r="C196" s="1322"/>
      <c r="D196" s="1322"/>
      <c r="E196" s="1322"/>
      <c r="F196" s="1315"/>
      <c r="G196" s="1315"/>
      <c r="H196" s="566" t="s">
        <v>863</v>
      </c>
      <c r="I196" s="566" t="s">
        <v>705</v>
      </c>
      <c r="J196" s="384">
        <v>1</v>
      </c>
      <c r="K196" s="568">
        <v>41121</v>
      </c>
      <c r="L196" s="569">
        <v>41425</v>
      </c>
      <c r="M196" s="581">
        <f t="shared" si="49"/>
        <v>43.428571428571431</v>
      </c>
      <c r="N196" s="570" t="s">
        <v>771</v>
      </c>
      <c r="O196" s="571">
        <v>1</v>
      </c>
      <c r="P196" s="572">
        <f t="shared" si="42"/>
        <v>1</v>
      </c>
      <c r="Q196" s="134">
        <f t="shared" si="43"/>
        <v>43.428571428571431</v>
      </c>
      <c r="R196" s="134">
        <f t="shared" si="44"/>
        <v>43.428571428571431</v>
      </c>
      <c r="S196" s="134">
        <f t="shared" si="45"/>
        <v>43.428571428571431</v>
      </c>
      <c r="T196" s="573"/>
      <c r="U196" s="573"/>
      <c r="V196" s="582" t="s">
        <v>864</v>
      </c>
      <c r="W196" s="141">
        <f t="shared" si="46"/>
        <v>2</v>
      </c>
      <c r="X196" s="141">
        <f t="shared" si="47"/>
        <v>0</v>
      </c>
      <c r="Y196" s="142" t="str">
        <f t="shared" si="48"/>
        <v>CUMPLIDA</v>
      </c>
      <c r="AA196" s="437" t="s">
        <v>653</v>
      </c>
      <c r="AB196" s="1276"/>
      <c r="AE196" s="546"/>
    </row>
    <row r="197" spans="1:31" ht="409.6" thickBot="1" x14ac:dyDescent="0.25">
      <c r="A197" s="414">
        <v>54</v>
      </c>
      <c r="B197" s="555"/>
      <c r="C197" s="537" t="s">
        <v>865</v>
      </c>
      <c r="D197" s="537" t="s">
        <v>866</v>
      </c>
      <c r="E197" s="537" t="s">
        <v>867</v>
      </c>
      <c r="F197" s="274" t="s">
        <v>868</v>
      </c>
      <c r="G197" s="274" t="s">
        <v>869</v>
      </c>
      <c r="H197" s="538" t="s">
        <v>863</v>
      </c>
      <c r="I197" s="538" t="s">
        <v>705</v>
      </c>
      <c r="J197" s="363">
        <v>1</v>
      </c>
      <c r="K197" s="540">
        <v>41121</v>
      </c>
      <c r="L197" s="541">
        <v>41425</v>
      </c>
      <c r="M197" s="556">
        <f t="shared" si="49"/>
        <v>43.428571428571431</v>
      </c>
      <c r="N197" s="577" t="s">
        <v>771</v>
      </c>
      <c r="O197" s="543">
        <v>1</v>
      </c>
      <c r="P197" s="549">
        <f t="shared" si="42"/>
        <v>1</v>
      </c>
      <c r="Q197" s="79">
        <f t="shared" si="43"/>
        <v>43.428571428571431</v>
      </c>
      <c r="R197" s="79">
        <f t="shared" si="44"/>
        <v>43.428571428571431</v>
      </c>
      <c r="S197" s="79">
        <f t="shared" si="45"/>
        <v>43.428571428571431</v>
      </c>
      <c r="T197" s="544"/>
      <c r="U197" s="544"/>
      <c r="V197" s="545" t="s">
        <v>870</v>
      </c>
      <c r="W197" s="86">
        <f t="shared" si="46"/>
        <v>2</v>
      </c>
      <c r="X197" s="86">
        <f t="shared" si="47"/>
        <v>0</v>
      </c>
      <c r="Y197" s="87" t="str">
        <f t="shared" si="48"/>
        <v>CUMPLIDA</v>
      </c>
      <c r="AA197" s="437" t="s">
        <v>653</v>
      </c>
      <c r="AB197" s="53" t="str">
        <f>IF(Y197="CUMPLIDA","CUMPLIDA",IF(Y197="EN TERMINO","EN TERMINO","VENCIDA"))</f>
        <v>CUMPLIDA</v>
      </c>
      <c r="AE197" s="546"/>
    </row>
    <row r="198" spans="1:31" ht="124.5" thickBot="1" x14ac:dyDescent="0.25">
      <c r="A198" s="414">
        <v>55</v>
      </c>
      <c r="B198" s="555"/>
      <c r="C198" s="537" t="s">
        <v>871</v>
      </c>
      <c r="D198" s="537" t="s">
        <v>872</v>
      </c>
      <c r="E198" s="537" t="s">
        <v>873</v>
      </c>
      <c r="F198" s="550" t="s">
        <v>874</v>
      </c>
      <c r="G198" s="583" t="s">
        <v>875</v>
      </c>
      <c r="H198" s="355" t="s">
        <v>876</v>
      </c>
      <c r="I198" s="355" t="s">
        <v>877</v>
      </c>
      <c r="J198" s="363">
        <v>1</v>
      </c>
      <c r="K198" s="540">
        <v>41121</v>
      </c>
      <c r="L198" s="541">
        <v>41425</v>
      </c>
      <c r="M198" s="416">
        <f t="shared" si="49"/>
        <v>43.428571428571431</v>
      </c>
      <c r="N198" s="577" t="s">
        <v>878</v>
      </c>
      <c r="O198" s="543">
        <v>1</v>
      </c>
      <c r="P198" s="549">
        <f>IF(O198/J198&gt;1,1,+O198/J198)</f>
        <v>1</v>
      </c>
      <c r="Q198" s="79">
        <f>+M198*P198</f>
        <v>43.428571428571431</v>
      </c>
      <c r="R198" s="79">
        <f>IF(L198&lt;=$T$8,Q198,0)</f>
        <v>43.428571428571431</v>
      </c>
      <c r="S198" s="79">
        <f>IF($T$8&gt;=L198,M198,0)</f>
        <v>43.428571428571431</v>
      </c>
      <c r="T198" s="544"/>
      <c r="U198" s="544"/>
      <c r="V198" s="545" t="s">
        <v>879</v>
      </c>
      <c r="W198" s="86">
        <f>IF(P198=100%,2,0)</f>
        <v>2</v>
      </c>
      <c r="X198" s="86">
        <f>IF(L198&lt;$Z$3,0,1)</f>
        <v>0</v>
      </c>
      <c r="Y198" s="87" t="str">
        <f>IF(W198+X198&gt;1,"CUMPLIDA",IF(X198=1,"EN TERMINO","VENCIDA"))</f>
        <v>CUMPLIDA</v>
      </c>
      <c r="AA198" s="437" t="s">
        <v>653</v>
      </c>
      <c r="AB198" s="53" t="str">
        <f>IF(Y198="CUMPLIDA","CUMPLIDA",IF(Y198="EN TERMINO","EN TERMINO","VENCIDA"))</f>
        <v>CUMPLIDA</v>
      </c>
      <c r="AE198" s="546"/>
    </row>
    <row r="199" spans="1:31" ht="243" thickBot="1" x14ac:dyDescent="0.25">
      <c r="A199" s="414">
        <v>56</v>
      </c>
      <c r="B199" s="555"/>
      <c r="C199" s="537" t="s">
        <v>880</v>
      </c>
      <c r="D199" s="537" t="s">
        <v>881</v>
      </c>
      <c r="E199" s="537" t="s">
        <v>882</v>
      </c>
      <c r="F199" s="550" t="s">
        <v>883</v>
      </c>
      <c r="G199" s="550" t="s">
        <v>884</v>
      </c>
      <c r="H199" s="538" t="s">
        <v>885</v>
      </c>
      <c r="I199" s="538" t="s">
        <v>705</v>
      </c>
      <c r="J199" s="363">
        <v>1</v>
      </c>
      <c r="K199" s="540">
        <v>41121</v>
      </c>
      <c r="L199" s="541">
        <v>41425</v>
      </c>
      <c r="M199" s="83">
        <f t="shared" si="49"/>
        <v>43.428571428571431</v>
      </c>
      <c r="N199" s="577" t="s">
        <v>771</v>
      </c>
      <c r="O199" s="584">
        <v>1</v>
      </c>
      <c r="P199" s="549">
        <f>IF(O199/J199&gt;1,1,+O199/J199)</f>
        <v>1</v>
      </c>
      <c r="Q199" s="79">
        <f>+M199*P199</f>
        <v>43.428571428571431</v>
      </c>
      <c r="R199" s="79">
        <f>IF(L199&lt;=$T$8,Q199,0)</f>
        <v>43.428571428571431</v>
      </c>
      <c r="S199" s="79">
        <f>IF($T$8&gt;=L199,M199,0)</f>
        <v>43.428571428571431</v>
      </c>
      <c r="T199" s="544"/>
      <c r="U199" s="544"/>
      <c r="V199" s="545" t="s">
        <v>886</v>
      </c>
      <c r="W199" s="86">
        <f>IF(P199=100%,2,0)</f>
        <v>2</v>
      </c>
      <c r="X199" s="86">
        <f>IF(L199&lt;$Z$3,0,1)</f>
        <v>0</v>
      </c>
      <c r="Y199" s="87" t="str">
        <f>IF(W199+X199&gt;1,"CUMPLIDA",IF(X199=1,"EN TERMINO","VENCIDA"))</f>
        <v>CUMPLIDA</v>
      </c>
      <c r="AA199" s="437" t="s">
        <v>653</v>
      </c>
      <c r="AB199" s="53" t="str">
        <f>IF(Y199="CUMPLIDA","CUMPLIDA",IF(Y199="EN TERMINO","EN TERMINO","VENCIDA"))</f>
        <v>CUMPLIDA</v>
      </c>
      <c r="AE199" s="546"/>
    </row>
    <row r="200" spans="1:31" ht="409.6" thickBot="1" x14ac:dyDescent="0.25">
      <c r="A200" s="1317">
        <v>58</v>
      </c>
      <c r="B200" s="1319"/>
      <c r="C200" s="1321" t="s">
        <v>887</v>
      </c>
      <c r="D200" s="1321" t="s">
        <v>888</v>
      </c>
      <c r="E200" s="1321" t="s">
        <v>889</v>
      </c>
      <c r="F200" s="1314" t="s">
        <v>890</v>
      </c>
      <c r="G200" s="1314" t="s">
        <v>891</v>
      </c>
      <c r="H200" s="585" t="s">
        <v>892</v>
      </c>
      <c r="I200" s="585" t="s">
        <v>893</v>
      </c>
      <c r="J200" s="586">
        <v>1</v>
      </c>
      <c r="K200" s="587">
        <v>41121</v>
      </c>
      <c r="L200" s="588">
        <v>41305</v>
      </c>
      <c r="M200" s="589">
        <f>(+L200-K200)/7</f>
        <v>26.285714285714285</v>
      </c>
      <c r="N200" s="590" t="s">
        <v>894</v>
      </c>
      <c r="O200" s="591">
        <v>1</v>
      </c>
      <c r="P200" s="592">
        <f>IF(O200/J200&gt;1,1,+O200/J200)</f>
        <v>1</v>
      </c>
      <c r="Q200" s="290">
        <f>+M200*P200</f>
        <v>26.285714285714285</v>
      </c>
      <c r="R200" s="290">
        <f>IF(L200&lt;=$T$8,Q200,0)</f>
        <v>26.285714285714285</v>
      </c>
      <c r="S200" s="290">
        <f>IF($T$8&gt;=L200,M200,0)</f>
        <v>26.285714285714285</v>
      </c>
      <c r="T200" s="593"/>
      <c r="U200" s="593"/>
      <c r="V200" s="594" t="s">
        <v>895</v>
      </c>
      <c r="W200" s="297">
        <f>IF(P200=100%,2,0)</f>
        <v>2</v>
      </c>
      <c r="X200" s="297">
        <f>IF(L200&lt;$Z$3,0,1)</f>
        <v>0</v>
      </c>
      <c r="Y200" s="298" t="str">
        <f>IF(W200+X200&gt;1,"CUMPLIDA",IF(X200=1,"EN TERMINO","VENCIDA"))</f>
        <v>CUMPLIDA</v>
      </c>
      <c r="AA200" s="437" t="s">
        <v>653</v>
      </c>
      <c r="AB200" s="1233" t="str">
        <f>IF(Y200&amp;Y201="CUMPLIDA","CUMPLIDA",IF(OR(Y200="VENCIDA",Y201="VENCIDA"),"VENCIDA",IF(W200+W201=4,"CUMPLIDA","EN TERMINO")))</f>
        <v>CUMPLIDA</v>
      </c>
      <c r="AE200" s="546"/>
    </row>
    <row r="201" spans="1:31" ht="409.6" thickBot="1" x14ac:dyDescent="0.25">
      <c r="A201" s="1318"/>
      <c r="B201" s="1320"/>
      <c r="C201" s="1322"/>
      <c r="D201" s="1322"/>
      <c r="E201" s="1322"/>
      <c r="F201" s="1315"/>
      <c r="G201" s="1315"/>
      <c r="H201" s="595" t="s">
        <v>896</v>
      </c>
      <c r="I201" s="595" t="s">
        <v>239</v>
      </c>
      <c r="J201" s="596">
        <v>1</v>
      </c>
      <c r="K201" s="569">
        <v>41122</v>
      </c>
      <c r="L201" s="569">
        <v>41425</v>
      </c>
      <c r="M201" s="134">
        <f>(+L201-K201)/7</f>
        <v>43.285714285714285</v>
      </c>
      <c r="N201" s="570" t="s">
        <v>897</v>
      </c>
      <c r="O201" s="597">
        <v>1</v>
      </c>
      <c r="P201" s="572">
        <f>IF(O201/J201&gt;1,1,+O201/J201)</f>
        <v>1</v>
      </c>
      <c r="Q201" s="134">
        <f>+M201*P201</f>
        <v>43.285714285714285</v>
      </c>
      <c r="R201" s="134">
        <f>IF(L201&lt;=$T$8,Q201,0)</f>
        <v>43.285714285714285</v>
      </c>
      <c r="S201" s="134">
        <f>IF($T$8&gt;=L201,M201,0)</f>
        <v>43.285714285714285</v>
      </c>
      <c r="T201" s="573"/>
      <c r="U201" s="573"/>
      <c r="V201" s="598" t="s">
        <v>898</v>
      </c>
      <c r="W201" s="141">
        <f>IF(P201=100%,2,0)</f>
        <v>2</v>
      </c>
      <c r="X201" s="141">
        <f>IF(L201&lt;$Z$3,0,1)</f>
        <v>0</v>
      </c>
      <c r="Y201" s="142" t="str">
        <f>IF(W201+X201&gt;1,"CUMPLIDA",IF(X201=1,"EN TERMINO","VENCIDA"))</f>
        <v>CUMPLIDA</v>
      </c>
      <c r="AA201" s="437" t="s">
        <v>653</v>
      </c>
      <c r="AB201" s="1276"/>
      <c r="AE201" s="546"/>
    </row>
    <row r="202" spans="1:31" s="603" customFormat="1" ht="21" thickBot="1" x14ac:dyDescent="0.3">
      <c r="A202" s="599" t="s">
        <v>899</v>
      </c>
      <c r="B202" s="600"/>
      <c r="C202" s="601"/>
      <c r="D202" s="600"/>
      <c r="E202" s="600"/>
      <c r="F202" s="600"/>
      <c r="G202" s="600"/>
      <c r="H202" s="600"/>
      <c r="I202" s="600"/>
      <c r="J202" s="600"/>
      <c r="K202" s="600"/>
      <c r="L202" s="600"/>
      <c r="M202" s="600"/>
      <c r="N202" s="600"/>
      <c r="O202" s="600"/>
      <c r="P202" s="600"/>
      <c r="Q202" s="600"/>
      <c r="R202" s="600"/>
      <c r="S202" s="600"/>
      <c r="T202" s="600"/>
      <c r="U202" s="600"/>
      <c r="V202" s="602"/>
      <c r="Y202" s="604"/>
      <c r="AA202" s="605"/>
    </row>
    <row r="203" spans="1:31" s="617" customFormat="1" ht="149.25" thickBot="1" x14ac:dyDescent="0.3">
      <c r="A203" s="606">
        <v>10</v>
      </c>
      <c r="B203" s="607"/>
      <c r="C203" s="608" t="s">
        <v>900</v>
      </c>
      <c r="D203" s="609" t="s">
        <v>901</v>
      </c>
      <c r="E203" s="609" t="s">
        <v>902</v>
      </c>
      <c r="F203" s="610" t="s">
        <v>903</v>
      </c>
      <c r="G203" s="611" t="s">
        <v>904</v>
      </c>
      <c r="H203" s="610" t="s">
        <v>770</v>
      </c>
      <c r="I203" s="612" t="s">
        <v>770</v>
      </c>
      <c r="J203" s="613">
        <v>2</v>
      </c>
      <c r="K203" s="614">
        <v>41844</v>
      </c>
      <c r="L203" s="614">
        <v>42004</v>
      </c>
      <c r="M203" s="517">
        <f t="shared" ref="M203:M211" si="51">(L203-K203)/7</f>
        <v>22.857142857142858</v>
      </c>
      <c r="N203" s="80" t="s">
        <v>72</v>
      </c>
      <c r="O203" s="615">
        <v>2</v>
      </c>
      <c r="P203" s="520">
        <f t="shared" ref="P203:P211" si="52">IF(O203/J203&gt;1,1,+O203/J203)</f>
        <v>1</v>
      </c>
      <c r="Q203" s="521">
        <f t="shared" ref="Q203:Q211" si="53">+M203*P203</f>
        <v>22.857142857142858</v>
      </c>
      <c r="R203" s="521">
        <f t="shared" ref="R203:R211" si="54">IF(L203&lt;=$T$8,Q203,0)</f>
        <v>0</v>
      </c>
      <c r="S203" s="521">
        <f t="shared" ref="S203:S211" si="55">IF($T$8&gt;=L203,M203,0)</f>
        <v>0</v>
      </c>
      <c r="T203" s="420"/>
      <c r="U203" s="420"/>
      <c r="V203" s="616" t="s">
        <v>905</v>
      </c>
      <c r="W203" s="86">
        <f t="shared" ref="W203:W211" si="56">IF(P203=100%,2,0)</f>
        <v>2</v>
      </c>
      <c r="X203" s="86">
        <f t="shared" ref="X203:X211" si="57">IF(L203&lt;$Z$3,0,1)</f>
        <v>1</v>
      </c>
      <c r="Y203" s="87" t="str">
        <f t="shared" ref="Y203:Y211" si="58">IF(W203+X203&gt;1,"CUMPLIDA",IF(X203=1,"EN TERMINO","VENCIDA"))</f>
        <v>CUMPLIDA</v>
      </c>
      <c r="AA203" s="437"/>
      <c r="AB203" s="53" t="str">
        <f t="shared" ref="AB203:AB211" si="59">IF(Y203="CUMPLIDA","CUMPLIDA",IF(Y203="EN TERMINO","EN TERMINO","VENCIDA"))</f>
        <v>CUMPLIDA</v>
      </c>
      <c r="AE203" s="618"/>
    </row>
    <row r="204" spans="1:31" s="617" customFormat="1" ht="243.75" thickBot="1" x14ac:dyDescent="0.3">
      <c r="A204" s="619">
        <v>11</v>
      </c>
      <c r="B204" s="620"/>
      <c r="C204" s="621" t="s">
        <v>906</v>
      </c>
      <c r="D204" s="622" t="s">
        <v>907</v>
      </c>
      <c r="E204" s="622" t="s">
        <v>908</v>
      </c>
      <c r="F204" s="623" t="s">
        <v>909</v>
      </c>
      <c r="G204" s="624" t="s">
        <v>910</v>
      </c>
      <c r="H204" s="625" t="s">
        <v>911</v>
      </c>
      <c r="I204" s="626" t="s">
        <v>911</v>
      </c>
      <c r="J204" s="627">
        <v>1</v>
      </c>
      <c r="K204" s="628">
        <v>41844</v>
      </c>
      <c r="L204" s="628">
        <v>41912</v>
      </c>
      <c r="M204" s="629">
        <f t="shared" si="51"/>
        <v>9.7142857142857135</v>
      </c>
      <c r="N204" s="103" t="s">
        <v>72</v>
      </c>
      <c r="O204" s="630">
        <v>1</v>
      </c>
      <c r="P204" s="631">
        <f t="shared" si="52"/>
        <v>1</v>
      </c>
      <c r="Q204" s="632">
        <f t="shared" si="53"/>
        <v>9.7142857142857135</v>
      </c>
      <c r="R204" s="632">
        <f t="shared" si="54"/>
        <v>9.7142857142857135</v>
      </c>
      <c r="S204" s="632">
        <f t="shared" si="55"/>
        <v>9.7142857142857135</v>
      </c>
      <c r="T204" s="633"/>
      <c r="U204" s="633"/>
      <c r="V204" s="634" t="s">
        <v>912</v>
      </c>
      <c r="W204" s="101">
        <f t="shared" si="56"/>
        <v>2</v>
      </c>
      <c r="X204" s="101">
        <f t="shared" si="57"/>
        <v>0</v>
      </c>
      <c r="Y204" s="102" t="str">
        <f t="shared" si="58"/>
        <v>CUMPLIDA</v>
      </c>
      <c r="AA204" s="437"/>
      <c r="AB204" s="53" t="str">
        <f t="shared" si="59"/>
        <v>CUMPLIDA</v>
      </c>
      <c r="AE204" s="618"/>
    </row>
    <row r="205" spans="1:31" s="617" customFormat="1" ht="338.25" thickBot="1" x14ac:dyDescent="0.3">
      <c r="A205" s="635">
        <v>12</v>
      </c>
      <c r="B205" s="636"/>
      <c r="C205" s="637" t="s">
        <v>913</v>
      </c>
      <c r="D205" s="638" t="s">
        <v>914</v>
      </c>
      <c r="E205" s="638" t="s">
        <v>915</v>
      </c>
      <c r="F205" s="639" t="s">
        <v>916</v>
      </c>
      <c r="G205" s="640" t="s">
        <v>917</v>
      </c>
      <c r="H205" s="641" t="s">
        <v>911</v>
      </c>
      <c r="I205" s="642" t="s">
        <v>911</v>
      </c>
      <c r="J205" s="643">
        <v>1</v>
      </c>
      <c r="K205" s="644">
        <v>41844</v>
      </c>
      <c r="L205" s="644">
        <v>41912</v>
      </c>
      <c r="M205" s="645">
        <f t="shared" si="51"/>
        <v>9.7142857142857135</v>
      </c>
      <c r="N205" s="62" t="s">
        <v>72</v>
      </c>
      <c r="O205" s="646">
        <v>1</v>
      </c>
      <c r="P205" s="647">
        <f t="shared" si="52"/>
        <v>1</v>
      </c>
      <c r="Q205" s="648">
        <f t="shared" si="53"/>
        <v>9.7142857142857135</v>
      </c>
      <c r="R205" s="648">
        <f t="shared" si="54"/>
        <v>9.7142857142857135</v>
      </c>
      <c r="S205" s="648">
        <f t="shared" si="55"/>
        <v>9.7142857142857135</v>
      </c>
      <c r="T205" s="446"/>
      <c r="U205" s="446"/>
      <c r="V205" s="649" t="s">
        <v>912</v>
      </c>
      <c r="W205" s="68">
        <f t="shared" si="56"/>
        <v>2</v>
      </c>
      <c r="X205" s="68">
        <f t="shared" si="57"/>
        <v>0</v>
      </c>
      <c r="Y205" s="69" t="str">
        <f t="shared" si="58"/>
        <v>CUMPLIDA</v>
      </c>
      <c r="AA205" s="437"/>
      <c r="AB205" s="53" t="str">
        <f t="shared" si="59"/>
        <v>CUMPLIDA</v>
      </c>
      <c r="AE205" s="618"/>
    </row>
    <row r="206" spans="1:31" s="617" customFormat="1" ht="192" thickBot="1" x14ac:dyDescent="0.3">
      <c r="A206" s="1310">
        <v>14</v>
      </c>
      <c r="B206" s="1312"/>
      <c r="C206" s="1313" t="s">
        <v>918</v>
      </c>
      <c r="D206" s="1313" t="s">
        <v>919</v>
      </c>
      <c r="E206" s="1313" t="s">
        <v>920</v>
      </c>
      <c r="F206" s="650" t="s">
        <v>921</v>
      </c>
      <c r="G206" s="651" t="s">
        <v>922</v>
      </c>
      <c r="H206" s="652" t="s">
        <v>911</v>
      </c>
      <c r="I206" s="653" t="s">
        <v>911</v>
      </c>
      <c r="J206" s="654">
        <v>1</v>
      </c>
      <c r="K206" s="655">
        <v>41844</v>
      </c>
      <c r="L206" s="655">
        <v>41912</v>
      </c>
      <c r="M206" s="656">
        <f t="shared" si="51"/>
        <v>9.7142857142857135</v>
      </c>
      <c r="N206" s="109" t="s">
        <v>72</v>
      </c>
      <c r="O206" s="657">
        <v>1</v>
      </c>
      <c r="P206" s="658">
        <f t="shared" si="52"/>
        <v>1</v>
      </c>
      <c r="Q206" s="659">
        <f t="shared" si="53"/>
        <v>9.7142857142857135</v>
      </c>
      <c r="R206" s="659">
        <f t="shared" si="54"/>
        <v>9.7142857142857135</v>
      </c>
      <c r="S206" s="659">
        <f t="shared" si="55"/>
        <v>9.7142857142857135</v>
      </c>
      <c r="T206" s="458"/>
      <c r="U206" s="458"/>
      <c r="V206" s="660" t="s">
        <v>912</v>
      </c>
      <c r="W206" s="115">
        <f t="shared" si="56"/>
        <v>2</v>
      </c>
      <c r="X206" s="115">
        <f t="shared" si="57"/>
        <v>0</v>
      </c>
      <c r="Y206" s="116" t="str">
        <f t="shared" si="58"/>
        <v>CUMPLIDA</v>
      </c>
      <c r="AA206" s="437"/>
      <c r="AB206" s="1233" t="str">
        <f>IF(Y206&amp;Y207="CUMPLIDA","CUMPLIDA",IF(OR(Y206="VENCIDA",Y207="VENCIDA"),"VENCIDA",IF(W206+W207=4,"CUMPLIDA","EN TERMINO")))</f>
        <v>CUMPLIDA</v>
      </c>
      <c r="AE206" s="618"/>
    </row>
    <row r="207" spans="1:31" s="617" customFormat="1" ht="115.5" thickBot="1" x14ac:dyDescent="0.3">
      <c r="A207" s="1316"/>
      <c r="B207" s="1252"/>
      <c r="C207" s="1200"/>
      <c r="D207" s="1200"/>
      <c r="E207" s="1200"/>
      <c r="F207" s="661" t="s">
        <v>923</v>
      </c>
      <c r="G207" s="662" t="s">
        <v>922</v>
      </c>
      <c r="H207" s="663" t="s">
        <v>911</v>
      </c>
      <c r="I207" s="664" t="s">
        <v>911</v>
      </c>
      <c r="J207" s="665">
        <v>1</v>
      </c>
      <c r="K207" s="666">
        <v>41844</v>
      </c>
      <c r="L207" s="666">
        <v>41912</v>
      </c>
      <c r="M207" s="667">
        <f t="shared" si="51"/>
        <v>9.7142857142857135</v>
      </c>
      <c r="N207" s="162" t="s">
        <v>72</v>
      </c>
      <c r="O207" s="668">
        <v>1</v>
      </c>
      <c r="P207" s="669">
        <f t="shared" si="52"/>
        <v>1</v>
      </c>
      <c r="Q207" s="670">
        <f t="shared" si="53"/>
        <v>9.7142857142857135</v>
      </c>
      <c r="R207" s="670">
        <f t="shared" si="54"/>
        <v>9.7142857142857135</v>
      </c>
      <c r="S207" s="670">
        <f t="shared" si="55"/>
        <v>9.7142857142857135</v>
      </c>
      <c r="T207" s="671"/>
      <c r="U207" s="671"/>
      <c r="V207" s="672" t="s">
        <v>912</v>
      </c>
      <c r="W207" s="168">
        <f t="shared" si="56"/>
        <v>2</v>
      </c>
      <c r="X207" s="168">
        <f t="shared" si="57"/>
        <v>0</v>
      </c>
      <c r="Y207" s="169" t="str">
        <f t="shared" si="58"/>
        <v>CUMPLIDA</v>
      </c>
      <c r="AA207" s="437"/>
      <c r="AB207" s="1276"/>
      <c r="AE207" s="618"/>
    </row>
    <row r="208" spans="1:31" s="617" customFormat="1" ht="90" thickBot="1" x14ac:dyDescent="0.3">
      <c r="A208" s="1310">
        <v>15</v>
      </c>
      <c r="B208" s="1312"/>
      <c r="C208" s="1313" t="s">
        <v>924</v>
      </c>
      <c r="D208" s="1313" t="s">
        <v>925</v>
      </c>
      <c r="E208" s="1313" t="s">
        <v>926</v>
      </c>
      <c r="F208" s="650" t="s">
        <v>927</v>
      </c>
      <c r="G208" s="673" t="s">
        <v>922</v>
      </c>
      <c r="H208" s="652" t="s">
        <v>911</v>
      </c>
      <c r="I208" s="653" t="s">
        <v>911</v>
      </c>
      <c r="J208" s="654">
        <v>1</v>
      </c>
      <c r="K208" s="655">
        <v>41844</v>
      </c>
      <c r="L208" s="655">
        <v>41912</v>
      </c>
      <c r="M208" s="656">
        <f t="shared" si="51"/>
        <v>9.7142857142857135</v>
      </c>
      <c r="N208" s="109" t="s">
        <v>72</v>
      </c>
      <c r="O208" s="657">
        <v>1</v>
      </c>
      <c r="P208" s="658">
        <f t="shared" si="52"/>
        <v>1</v>
      </c>
      <c r="Q208" s="659">
        <f t="shared" si="53"/>
        <v>9.7142857142857135</v>
      </c>
      <c r="R208" s="659">
        <f t="shared" si="54"/>
        <v>9.7142857142857135</v>
      </c>
      <c r="S208" s="659">
        <f t="shared" si="55"/>
        <v>9.7142857142857135</v>
      </c>
      <c r="T208" s="458"/>
      <c r="U208" s="458"/>
      <c r="V208" s="660" t="s">
        <v>928</v>
      </c>
      <c r="W208" s="115">
        <f t="shared" si="56"/>
        <v>2</v>
      </c>
      <c r="X208" s="115">
        <f t="shared" si="57"/>
        <v>0</v>
      </c>
      <c r="Y208" s="116" t="str">
        <f t="shared" si="58"/>
        <v>CUMPLIDA</v>
      </c>
      <c r="AA208" s="437"/>
      <c r="AB208" s="1233" t="str">
        <f t="shared" si="59"/>
        <v>CUMPLIDA</v>
      </c>
      <c r="AE208" s="618"/>
    </row>
    <row r="209" spans="1:31" s="617" customFormat="1" ht="115.5" thickBot="1" x14ac:dyDescent="0.3">
      <c r="A209" s="1311"/>
      <c r="B209" s="1210"/>
      <c r="C209" s="1213"/>
      <c r="D209" s="1213"/>
      <c r="E209" s="1213"/>
      <c r="F209" s="674" t="s">
        <v>923</v>
      </c>
      <c r="G209" s="675" t="s">
        <v>922</v>
      </c>
      <c r="H209" s="676" t="s">
        <v>911</v>
      </c>
      <c r="I209" s="677" t="s">
        <v>911</v>
      </c>
      <c r="J209" s="678">
        <v>1</v>
      </c>
      <c r="K209" s="679">
        <v>41844</v>
      </c>
      <c r="L209" s="679">
        <v>41912</v>
      </c>
      <c r="M209" s="680">
        <f t="shared" si="51"/>
        <v>9.7142857142857135</v>
      </c>
      <c r="N209" s="135" t="s">
        <v>72</v>
      </c>
      <c r="O209" s="681">
        <v>1</v>
      </c>
      <c r="P209" s="682">
        <f t="shared" si="52"/>
        <v>1</v>
      </c>
      <c r="Q209" s="683">
        <f t="shared" si="53"/>
        <v>9.7142857142857135</v>
      </c>
      <c r="R209" s="683">
        <f t="shared" si="54"/>
        <v>9.7142857142857135</v>
      </c>
      <c r="S209" s="683">
        <f t="shared" si="55"/>
        <v>9.7142857142857135</v>
      </c>
      <c r="T209" s="410"/>
      <c r="U209" s="410"/>
      <c r="V209" s="684" t="s">
        <v>928</v>
      </c>
      <c r="W209" s="141">
        <f t="shared" si="56"/>
        <v>2</v>
      </c>
      <c r="X209" s="141">
        <f t="shared" si="57"/>
        <v>0</v>
      </c>
      <c r="Y209" s="142" t="str">
        <f t="shared" si="58"/>
        <v>CUMPLIDA</v>
      </c>
      <c r="AA209" s="437"/>
      <c r="AB209" s="1276"/>
      <c r="AE209" s="618"/>
    </row>
    <row r="210" spans="1:31" s="617" customFormat="1" ht="166.5" thickBot="1" x14ac:dyDescent="0.3">
      <c r="A210" s="619">
        <v>16</v>
      </c>
      <c r="B210" s="620"/>
      <c r="C210" s="685" t="s">
        <v>929</v>
      </c>
      <c r="D210" s="685" t="s">
        <v>930</v>
      </c>
      <c r="E210" s="622" t="s">
        <v>931</v>
      </c>
      <c r="F210" s="661" t="s">
        <v>932</v>
      </c>
      <c r="G210" s="686" t="s">
        <v>933</v>
      </c>
      <c r="H210" s="663" t="s">
        <v>911</v>
      </c>
      <c r="I210" s="664" t="s">
        <v>911</v>
      </c>
      <c r="J210" s="665">
        <v>1</v>
      </c>
      <c r="K210" s="666">
        <v>41844</v>
      </c>
      <c r="L210" s="666">
        <v>41912</v>
      </c>
      <c r="M210" s="629">
        <f t="shared" si="51"/>
        <v>9.7142857142857135</v>
      </c>
      <c r="N210" s="103" t="s">
        <v>72</v>
      </c>
      <c r="O210" s="630">
        <v>1</v>
      </c>
      <c r="P210" s="631">
        <f t="shared" si="52"/>
        <v>1</v>
      </c>
      <c r="Q210" s="632">
        <f t="shared" si="53"/>
        <v>9.7142857142857135</v>
      </c>
      <c r="R210" s="632">
        <f t="shared" si="54"/>
        <v>9.7142857142857135</v>
      </c>
      <c r="S210" s="632">
        <f t="shared" si="55"/>
        <v>9.7142857142857135</v>
      </c>
      <c r="T210" s="633"/>
      <c r="U210" s="633"/>
      <c r="V210" s="672" t="s">
        <v>928</v>
      </c>
      <c r="W210" s="101">
        <f t="shared" si="56"/>
        <v>2</v>
      </c>
      <c r="X210" s="101">
        <f t="shared" si="57"/>
        <v>0</v>
      </c>
      <c r="Y210" s="102" t="str">
        <f t="shared" si="58"/>
        <v>CUMPLIDA</v>
      </c>
      <c r="AA210" s="1305"/>
      <c r="AB210" s="53" t="str">
        <f t="shared" si="59"/>
        <v>CUMPLIDA</v>
      </c>
      <c r="AE210" s="618"/>
    </row>
    <row r="211" spans="1:31" s="617" customFormat="1" ht="162.75" thickBot="1" x14ac:dyDescent="0.3">
      <c r="A211" s="606">
        <v>18</v>
      </c>
      <c r="B211" s="607"/>
      <c r="C211" s="687" t="s">
        <v>934</v>
      </c>
      <c r="D211" s="687" t="s">
        <v>935</v>
      </c>
      <c r="E211" s="609" t="s">
        <v>936</v>
      </c>
      <c r="F211" s="688" t="s">
        <v>937</v>
      </c>
      <c r="G211" s="611" t="s">
        <v>922</v>
      </c>
      <c r="H211" s="610" t="s">
        <v>911</v>
      </c>
      <c r="I211" s="612" t="s">
        <v>911</v>
      </c>
      <c r="J211" s="613">
        <v>1</v>
      </c>
      <c r="K211" s="614">
        <v>41844</v>
      </c>
      <c r="L211" s="614">
        <v>41912</v>
      </c>
      <c r="M211" s="517">
        <f t="shared" si="51"/>
        <v>9.7142857142857135</v>
      </c>
      <c r="N211" s="80" t="s">
        <v>72</v>
      </c>
      <c r="O211" s="615">
        <v>1</v>
      </c>
      <c r="P211" s="520">
        <f t="shared" si="52"/>
        <v>1</v>
      </c>
      <c r="Q211" s="521">
        <f t="shared" si="53"/>
        <v>9.7142857142857135</v>
      </c>
      <c r="R211" s="521">
        <f t="shared" si="54"/>
        <v>9.7142857142857135</v>
      </c>
      <c r="S211" s="521">
        <f t="shared" si="55"/>
        <v>9.7142857142857135</v>
      </c>
      <c r="T211" s="420"/>
      <c r="U211" s="420"/>
      <c r="V211" s="616" t="s">
        <v>938</v>
      </c>
      <c r="W211" s="86">
        <f t="shared" si="56"/>
        <v>2</v>
      </c>
      <c r="X211" s="86">
        <f t="shared" si="57"/>
        <v>0</v>
      </c>
      <c r="Y211" s="87" t="str">
        <f t="shared" si="58"/>
        <v>CUMPLIDA</v>
      </c>
      <c r="AA211" s="1306"/>
      <c r="AB211" s="53" t="str">
        <f t="shared" si="59"/>
        <v>CUMPLIDA</v>
      </c>
      <c r="AE211" s="618"/>
    </row>
    <row r="212" spans="1:31" s="617" customFormat="1" ht="16.5" thickBot="1" x14ac:dyDescent="0.3">
      <c r="A212" s="689" t="s">
        <v>939</v>
      </c>
      <c r="B212" s="690"/>
      <c r="C212" s="690"/>
      <c r="D212" s="690"/>
      <c r="E212" s="690"/>
      <c r="F212" s="690"/>
      <c r="G212" s="690"/>
      <c r="H212" s="690"/>
      <c r="I212" s="690"/>
      <c r="J212" s="690"/>
      <c r="K212" s="690"/>
      <c r="L212" s="690"/>
      <c r="M212" s="690"/>
      <c r="N212" s="690"/>
      <c r="O212" s="690"/>
      <c r="P212" s="690"/>
      <c r="Q212" s="690"/>
      <c r="R212" s="690"/>
      <c r="S212" s="690"/>
      <c r="T212" s="690"/>
      <c r="U212" s="690"/>
      <c r="V212" s="691"/>
      <c r="W212" s="692"/>
      <c r="X212" s="692"/>
      <c r="Y212" s="693"/>
      <c r="Z212" s="692"/>
      <c r="AA212" s="694"/>
      <c r="AB212" s="692"/>
    </row>
    <row r="213" spans="1:31" s="617" customFormat="1" ht="192" thickBot="1" x14ac:dyDescent="0.3">
      <c r="A213" s="695">
        <v>1</v>
      </c>
      <c r="B213" s="696">
        <v>0</v>
      </c>
      <c r="C213" s="73" t="s">
        <v>940</v>
      </c>
      <c r="D213" s="73" t="s">
        <v>941</v>
      </c>
      <c r="E213" s="697"/>
      <c r="F213" s="274" t="s">
        <v>942</v>
      </c>
      <c r="G213" s="698"/>
      <c r="H213" s="538" t="s">
        <v>943</v>
      </c>
      <c r="I213" s="699" t="s">
        <v>944</v>
      </c>
      <c r="J213" s="539">
        <v>2</v>
      </c>
      <c r="K213" s="540">
        <v>41334</v>
      </c>
      <c r="L213" s="541">
        <v>41639</v>
      </c>
      <c r="M213" s="700">
        <f t="shared" ref="M213:M276" si="60">(+L213-K213)/7</f>
        <v>43.571428571428569</v>
      </c>
      <c r="N213" s="701" t="s">
        <v>945</v>
      </c>
      <c r="O213" s="615">
        <v>2</v>
      </c>
      <c r="P213" s="419">
        <f>IF(O213/J213&gt;1,1,+O213/J213)</f>
        <v>1</v>
      </c>
      <c r="Q213" s="79">
        <f>+M213*P213</f>
        <v>43.571428571428569</v>
      </c>
      <c r="R213" s="79">
        <f>IF(L213&lt;=$T$8,Q213,0)</f>
        <v>43.571428571428569</v>
      </c>
      <c r="S213" s="79">
        <f t="shared" ref="S213:S276" si="61">IF($T$8&gt;=L213,M213,0)</f>
        <v>43.571428571428569</v>
      </c>
      <c r="T213" s="698"/>
      <c r="U213" s="698"/>
      <c r="V213" s="702" t="s">
        <v>946</v>
      </c>
      <c r="W213" s="86">
        <f>IF(P213=100%,2,0)</f>
        <v>2</v>
      </c>
      <c r="X213" s="86">
        <f>IF(L213&lt;$Z$3,0,1)</f>
        <v>0</v>
      </c>
      <c r="Y213" s="87" t="str">
        <f t="shared" ref="Y213:Y276" si="62">IF(W213+X213&gt;1,"CUMPLIDA",IF(X213=1,"EN TERMINO","VENCIDA"))</f>
        <v>CUMPLIDA</v>
      </c>
      <c r="Z213" s="692"/>
      <c r="AA213" s="694"/>
      <c r="AB213" s="53" t="str">
        <f>IF(Y213="CUMPLIDA","CUMPLIDA",IF(Y213="EN TERMINO","EN TERMINO","VENCIDA"))</f>
        <v>CUMPLIDA</v>
      </c>
      <c r="AE213" s="703"/>
    </row>
    <row r="214" spans="1:31" s="617" customFormat="1" ht="204.75" thickBot="1" x14ac:dyDescent="0.3">
      <c r="A214" s="695">
        <v>2</v>
      </c>
      <c r="B214" s="536">
        <v>0</v>
      </c>
      <c r="C214" s="73" t="s">
        <v>947</v>
      </c>
      <c r="D214" s="73" t="s">
        <v>948</v>
      </c>
      <c r="E214" s="697"/>
      <c r="F214" s="274" t="s">
        <v>949</v>
      </c>
      <c r="G214" s="698"/>
      <c r="H214" s="538" t="s">
        <v>950</v>
      </c>
      <c r="I214" s="699" t="s">
        <v>951</v>
      </c>
      <c r="J214" s="539">
        <v>1</v>
      </c>
      <c r="K214" s="540">
        <v>41334</v>
      </c>
      <c r="L214" s="541">
        <v>41364</v>
      </c>
      <c r="M214" s="83">
        <f>(+L214-K214)/7</f>
        <v>4.2857142857142856</v>
      </c>
      <c r="N214" s="704" t="s">
        <v>945</v>
      </c>
      <c r="O214" s="705">
        <v>1</v>
      </c>
      <c r="P214" s="706">
        <f t="shared" ref="P214:P277" si="63">IF(O214/J214&gt;1,1,+O214/J214)</f>
        <v>1</v>
      </c>
      <c r="Q214" s="706">
        <f t="shared" ref="Q214:Q277" si="64">+M214*P214</f>
        <v>4.2857142857142856</v>
      </c>
      <c r="R214" s="706">
        <f t="shared" ref="R214:R277" si="65">IF(L214&lt;=$T$8,Q214,0)</f>
        <v>4.2857142857142856</v>
      </c>
      <c r="S214" s="79">
        <f t="shared" si="61"/>
        <v>4.2857142857142856</v>
      </c>
      <c r="T214" s="698"/>
      <c r="U214" s="698"/>
      <c r="V214" s="702" t="s">
        <v>952</v>
      </c>
      <c r="W214" s="86">
        <f t="shared" ref="W214:W277" si="66">IF(P214=100%,2,0)</f>
        <v>2</v>
      </c>
      <c r="X214" s="86">
        <f t="shared" ref="X214:X277" si="67">IF(L214&lt;$Z$3,0,1)</f>
        <v>0</v>
      </c>
      <c r="Y214" s="87" t="str">
        <f t="shared" si="62"/>
        <v>CUMPLIDA</v>
      </c>
      <c r="Z214" s="692"/>
      <c r="AA214" s="694"/>
      <c r="AB214" s="53" t="str">
        <f>IF(Y214="CUMPLIDA","CUMPLIDA",IF(Y214="EN TERMINO","EN TERMINO","VENCIDA"))</f>
        <v>CUMPLIDA</v>
      </c>
      <c r="AE214" s="703"/>
    </row>
    <row r="215" spans="1:31" s="617" customFormat="1" ht="89.25" x14ac:dyDescent="0.25">
      <c r="A215" s="1222">
        <v>3</v>
      </c>
      <c r="B215" s="1243">
        <v>0</v>
      </c>
      <c r="C215" s="1302" t="s">
        <v>953</v>
      </c>
      <c r="D215" s="1302" t="s">
        <v>954</v>
      </c>
      <c r="E215" s="1281"/>
      <c r="F215" s="1307" t="s">
        <v>955</v>
      </c>
      <c r="G215" s="1272"/>
      <c r="H215" s="557" t="s">
        <v>956</v>
      </c>
      <c r="I215" s="707" t="s">
        <v>957</v>
      </c>
      <c r="J215" s="558">
        <v>6</v>
      </c>
      <c r="K215" s="559">
        <v>41337</v>
      </c>
      <c r="L215" s="560">
        <v>41639</v>
      </c>
      <c r="M215" s="112">
        <f>(+L215-K215)/7</f>
        <v>43.142857142857146</v>
      </c>
      <c r="N215" s="1274" t="s">
        <v>945</v>
      </c>
      <c r="O215" s="708">
        <v>5</v>
      </c>
      <c r="P215" s="709">
        <f t="shared" si="63"/>
        <v>0.83333333333333337</v>
      </c>
      <c r="Q215" s="709">
        <f t="shared" si="64"/>
        <v>35.952380952380956</v>
      </c>
      <c r="R215" s="709">
        <f t="shared" si="65"/>
        <v>35.952380952380956</v>
      </c>
      <c r="S215" s="108">
        <f t="shared" si="61"/>
        <v>43.142857142857146</v>
      </c>
      <c r="T215" s="710"/>
      <c r="U215" s="710"/>
      <c r="V215" s="711" t="s">
        <v>958</v>
      </c>
      <c r="W215" s="115">
        <f t="shared" si="66"/>
        <v>0</v>
      </c>
      <c r="X215" s="115">
        <f t="shared" si="67"/>
        <v>0</v>
      </c>
      <c r="Y215" s="116" t="str">
        <f t="shared" si="62"/>
        <v>VENCIDA</v>
      </c>
      <c r="Z215" s="692"/>
      <c r="AA215" s="694"/>
      <c r="AB215" s="1233" t="str">
        <f>IF(Y215&amp;Y216&amp;Y217&amp;Y218&amp;Y219="CUMPLIDA","CUMPLIDA",IF(OR(Y215="VENCIDA",Y216="VENCIDA",Y217="VENCIDA",Y218="VENCIDA",Y219="VENCIDA"),"VENCIDA",IF(W215+W216+W217+W218+W219=10,"CUMPLIDA","EN TERMINO")))</f>
        <v>VENCIDA</v>
      </c>
      <c r="AE215" s="703"/>
    </row>
    <row r="216" spans="1:31" s="617" customFormat="1" ht="51" x14ac:dyDescent="0.25">
      <c r="A216" s="1236"/>
      <c r="B216" s="1246"/>
      <c r="C216" s="1304"/>
      <c r="D216" s="1304"/>
      <c r="E216" s="1286"/>
      <c r="F216" s="1308"/>
      <c r="G216" s="1288"/>
      <c r="H216" s="712" t="s">
        <v>959</v>
      </c>
      <c r="I216" s="713" t="s">
        <v>960</v>
      </c>
      <c r="J216" s="714">
        <v>2</v>
      </c>
      <c r="K216" s="715">
        <v>41365</v>
      </c>
      <c r="L216" s="716">
        <v>41639</v>
      </c>
      <c r="M216" s="125">
        <f t="shared" si="60"/>
        <v>39.142857142857146</v>
      </c>
      <c r="N216" s="1289"/>
      <c r="O216" s="717">
        <v>2</v>
      </c>
      <c r="P216" s="718">
        <f t="shared" si="63"/>
        <v>1</v>
      </c>
      <c r="Q216" s="718">
        <f t="shared" si="64"/>
        <v>39.142857142857146</v>
      </c>
      <c r="R216" s="718">
        <f t="shared" si="65"/>
        <v>39.142857142857146</v>
      </c>
      <c r="S216" s="121">
        <f t="shared" si="61"/>
        <v>39.142857142857146</v>
      </c>
      <c r="T216" s="719"/>
      <c r="U216" s="719"/>
      <c r="V216" s="720" t="s">
        <v>961</v>
      </c>
      <c r="W216" s="128">
        <f t="shared" si="66"/>
        <v>2</v>
      </c>
      <c r="X216" s="128">
        <f t="shared" si="67"/>
        <v>0</v>
      </c>
      <c r="Y216" s="129" t="str">
        <f t="shared" si="62"/>
        <v>CUMPLIDA</v>
      </c>
      <c r="Z216" s="692"/>
      <c r="AA216" s="694"/>
      <c r="AB216" s="1271"/>
      <c r="AE216" s="703"/>
    </row>
    <row r="217" spans="1:31" s="617" customFormat="1" ht="76.5" x14ac:dyDescent="0.25">
      <c r="A217" s="1236"/>
      <c r="B217" s="1246"/>
      <c r="C217" s="1304"/>
      <c r="D217" s="1304"/>
      <c r="E217" s="1286"/>
      <c r="F217" s="1308"/>
      <c r="G217" s="1288"/>
      <c r="H217" s="712" t="s">
        <v>962</v>
      </c>
      <c r="I217" s="713" t="s">
        <v>770</v>
      </c>
      <c r="J217" s="714">
        <v>1</v>
      </c>
      <c r="K217" s="715">
        <v>41426</v>
      </c>
      <c r="L217" s="716">
        <v>41639</v>
      </c>
      <c r="M217" s="125">
        <f t="shared" si="60"/>
        <v>30.428571428571427</v>
      </c>
      <c r="N217" s="1289"/>
      <c r="O217" s="717">
        <v>1</v>
      </c>
      <c r="P217" s="718">
        <f t="shared" si="63"/>
        <v>1</v>
      </c>
      <c r="Q217" s="718">
        <f t="shared" si="64"/>
        <v>30.428571428571427</v>
      </c>
      <c r="R217" s="718">
        <f t="shared" si="65"/>
        <v>30.428571428571427</v>
      </c>
      <c r="S217" s="121">
        <f t="shared" si="61"/>
        <v>30.428571428571427</v>
      </c>
      <c r="T217" s="719"/>
      <c r="U217" s="719"/>
      <c r="V217" s="720" t="s">
        <v>963</v>
      </c>
      <c r="W217" s="128">
        <f t="shared" si="66"/>
        <v>2</v>
      </c>
      <c r="X217" s="128">
        <f t="shared" si="67"/>
        <v>0</v>
      </c>
      <c r="Y217" s="129" t="str">
        <f t="shared" si="62"/>
        <v>CUMPLIDA</v>
      </c>
      <c r="Z217" s="692"/>
      <c r="AA217" s="694"/>
      <c r="AB217" s="1271"/>
      <c r="AE217" s="703"/>
    </row>
    <row r="218" spans="1:31" s="617" customFormat="1" ht="38.25" x14ac:dyDescent="0.25">
      <c r="A218" s="1236"/>
      <c r="B218" s="1246"/>
      <c r="C218" s="1304"/>
      <c r="D218" s="1304"/>
      <c r="E218" s="1286"/>
      <c r="F218" s="1308"/>
      <c r="G218" s="1288"/>
      <c r="H218" s="712" t="s">
        <v>964</v>
      </c>
      <c r="I218" s="713" t="s">
        <v>770</v>
      </c>
      <c r="J218" s="714">
        <v>1</v>
      </c>
      <c r="K218" s="715">
        <v>41518</v>
      </c>
      <c r="L218" s="716">
        <v>41639</v>
      </c>
      <c r="M218" s="125">
        <f>(+L218-K218)/7</f>
        <v>17.285714285714285</v>
      </c>
      <c r="N218" s="1289"/>
      <c r="O218" s="717">
        <v>1</v>
      </c>
      <c r="P218" s="718">
        <f t="shared" si="63"/>
        <v>1</v>
      </c>
      <c r="Q218" s="718">
        <f t="shared" si="64"/>
        <v>17.285714285714285</v>
      </c>
      <c r="R218" s="718">
        <f t="shared" si="65"/>
        <v>17.285714285714285</v>
      </c>
      <c r="S218" s="121">
        <f t="shared" si="61"/>
        <v>17.285714285714285</v>
      </c>
      <c r="T218" s="719"/>
      <c r="U218" s="719"/>
      <c r="V218" s="720" t="s">
        <v>965</v>
      </c>
      <c r="W218" s="128">
        <f t="shared" si="66"/>
        <v>2</v>
      </c>
      <c r="X218" s="128">
        <f t="shared" si="67"/>
        <v>0</v>
      </c>
      <c r="Y218" s="129" t="str">
        <f t="shared" si="62"/>
        <v>CUMPLIDA</v>
      </c>
      <c r="Z218" s="692"/>
      <c r="AA218" s="694"/>
      <c r="AB218" s="1271"/>
      <c r="AE218" s="703"/>
    </row>
    <row r="219" spans="1:31" s="617" customFormat="1" ht="39" thickBot="1" x14ac:dyDescent="0.3">
      <c r="A219" s="1223"/>
      <c r="B219" s="1244"/>
      <c r="C219" s="1303"/>
      <c r="D219" s="1303"/>
      <c r="E219" s="1282"/>
      <c r="F219" s="1309"/>
      <c r="G219" s="1273"/>
      <c r="H219" s="382" t="s">
        <v>966</v>
      </c>
      <c r="I219" s="384" t="s">
        <v>770</v>
      </c>
      <c r="J219" s="384">
        <v>1</v>
      </c>
      <c r="K219" s="569">
        <v>41521</v>
      </c>
      <c r="L219" s="569">
        <v>41639</v>
      </c>
      <c r="M219" s="138">
        <f t="shared" si="60"/>
        <v>16.857142857142858</v>
      </c>
      <c r="N219" s="1275"/>
      <c r="O219" s="721">
        <v>1</v>
      </c>
      <c r="P219" s="722">
        <f t="shared" si="63"/>
        <v>1</v>
      </c>
      <c r="Q219" s="722">
        <f t="shared" si="64"/>
        <v>16.857142857142858</v>
      </c>
      <c r="R219" s="722">
        <f t="shared" si="65"/>
        <v>16.857142857142858</v>
      </c>
      <c r="S219" s="134">
        <f t="shared" si="61"/>
        <v>16.857142857142858</v>
      </c>
      <c r="T219" s="723"/>
      <c r="U219" s="723"/>
      <c r="V219" s="720" t="s">
        <v>965</v>
      </c>
      <c r="W219" s="141">
        <f t="shared" si="66"/>
        <v>2</v>
      </c>
      <c r="X219" s="141">
        <f t="shared" si="67"/>
        <v>0</v>
      </c>
      <c r="Y219" s="142" t="str">
        <f t="shared" si="62"/>
        <v>CUMPLIDA</v>
      </c>
      <c r="Z219" s="692"/>
      <c r="AA219" s="694"/>
      <c r="AB219" s="1276"/>
      <c r="AE219" s="703"/>
    </row>
    <row r="220" spans="1:31" s="617" customFormat="1" ht="153.75" thickBot="1" x14ac:dyDescent="0.3">
      <c r="A220" s="695">
        <v>4</v>
      </c>
      <c r="B220" s="536">
        <v>0</v>
      </c>
      <c r="C220" s="73" t="s">
        <v>967</v>
      </c>
      <c r="D220" s="73" t="s">
        <v>968</v>
      </c>
      <c r="E220" s="697"/>
      <c r="F220" s="388" t="s">
        <v>969</v>
      </c>
      <c r="G220" s="698"/>
      <c r="H220" s="550" t="s">
        <v>970</v>
      </c>
      <c r="I220" s="363" t="s">
        <v>971</v>
      </c>
      <c r="J220" s="363">
        <v>3</v>
      </c>
      <c r="K220" s="541">
        <v>41337</v>
      </c>
      <c r="L220" s="541">
        <v>41639</v>
      </c>
      <c r="M220" s="83">
        <f t="shared" si="60"/>
        <v>43.142857142857146</v>
      </c>
      <c r="N220" s="704" t="s">
        <v>945</v>
      </c>
      <c r="O220" s="724">
        <v>3</v>
      </c>
      <c r="P220" s="706">
        <f t="shared" si="63"/>
        <v>1</v>
      </c>
      <c r="Q220" s="706">
        <f t="shared" si="64"/>
        <v>43.142857142857146</v>
      </c>
      <c r="R220" s="706">
        <f t="shared" si="65"/>
        <v>43.142857142857146</v>
      </c>
      <c r="S220" s="79">
        <f t="shared" si="61"/>
        <v>43.142857142857146</v>
      </c>
      <c r="T220" s="698"/>
      <c r="U220" s="698"/>
      <c r="V220" s="702" t="s">
        <v>972</v>
      </c>
      <c r="W220" s="86">
        <f t="shared" si="66"/>
        <v>2</v>
      </c>
      <c r="X220" s="86">
        <f t="shared" si="67"/>
        <v>0</v>
      </c>
      <c r="Y220" s="87" t="str">
        <f t="shared" si="62"/>
        <v>CUMPLIDA</v>
      </c>
      <c r="Z220" s="692"/>
      <c r="AA220" s="694"/>
      <c r="AB220" s="53" t="str">
        <f>IF(Y220="CUMPLIDA","CUMPLIDA",IF(Y220="EN TERMINO","EN TERMINO","VENCIDA"))</f>
        <v>CUMPLIDA</v>
      </c>
      <c r="AE220" s="703"/>
    </row>
    <row r="221" spans="1:31" s="617" customFormat="1" ht="141" thickBot="1" x14ac:dyDescent="0.3">
      <c r="A221" s="695">
        <v>8</v>
      </c>
      <c r="B221" s="536">
        <v>0</v>
      </c>
      <c r="C221" s="73" t="s">
        <v>973</v>
      </c>
      <c r="D221" s="73" t="s">
        <v>974</v>
      </c>
      <c r="E221" s="697"/>
      <c r="F221" s="388" t="s">
        <v>975</v>
      </c>
      <c r="G221" s="698"/>
      <c r="H221" s="355" t="s">
        <v>976</v>
      </c>
      <c r="I221" s="363" t="s">
        <v>977</v>
      </c>
      <c r="J221" s="363">
        <v>2</v>
      </c>
      <c r="K221" s="541">
        <v>41365</v>
      </c>
      <c r="L221" s="541">
        <v>41639</v>
      </c>
      <c r="M221" s="83">
        <f t="shared" si="60"/>
        <v>39.142857142857146</v>
      </c>
      <c r="N221" s="704" t="s">
        <v>945</v>
      </c>
      <c r="O221" s="724">
        <v>2</v>
      </c>
      <c r="P221" s="706">
        <f t="shared" si="63"/>
        <v>1</v>
      </c>
      <c r="Q221" s="706">
        <f t="shared" si="64"/>
        <v>39.142857142857146</v>
      </c>
      <c r="R221" s="706">
        <f t="shared" si="65"/>
        <v>39.142857142857146</v>
      </c>
      <c r="S221" s="79">
        <f t="shared" si="61"/>
        <v>39.142857142857146</v>
      </c>
      <c r="T221" s="698"/>
      <c r="U221" s="698"/>
      <c r="V221" s="702" t="s">
        <v>978</v>
      </c>
      <c r="W221" s="86">
        <f t="shared" si="66"/>
        <v>2</v>
      </c>
      <c r="X221" s="86">
        <f t="shared" si="67"/>
        <v>0</v>
      </c>
      <c r="Y221" s="87" t="str">
        <f t="shared" si="62"/>
        <v>CUMPLIDA</v>
      </c>
      <c r="Z221" s="692"/>
      <c r="AA221" s="694"/>
      <c r="AB221" s="53" t="str">
        <f>IF(Y221="CUMPLIDA","CUMPLIDA",IF(Y221="EN TERMINO","EN TERMINO","VENCIDA"))</f>
        <v>CUMPLIDA</v>
      </c>
      <c r="AE221" s="703"/>
    </row>
    <row r="222" spans="1:31" s="617" customFormat="1" ht="102" x14ac:dyDescent="0.25">
      <c r="A222" s="1222">
        <v>9</v>
      </c>
      <c r="B222" s="1243">
        <v>0</v>
      </c>
      <c r="C222" s="1302" t="s">
        <v>979</v>
      </c>
      <c r="D222" s="1302" t="s">
        <v>980</v>
      </c>
      <c r="E222" s="1281"/>
      <c r="F222" s="1299" t="s">
        <v>981</v>
      </c>
      <c r="G222" s="1272"/>
      <c r="H222" s="379" t="s">
        <v>982</v>
      </c>
      <c r="I222" s="381" t="s">
        <v>983</v>
      </c>
      <c r="J222" s="381">
        <v>2</v>
      </c>
      <c r="K222" s="560">
        <v>41409</v>
      </c>
      <c r="L222" s="560">
        <v>41639</v>
      </c>
      <c r="M222" s="112">
        <f t="shared" si="60"/>
        <v>32.857142857142854</v>
      </c>
      <c r="N222" s="1274" t="s">
        <v>945</v>
      </c>
      <c r="O222" s="708">
        <v>2</v>
      </c>
      <c r="P222" s="709">
        <f t="shared" si="63"/>
        <v>1</v>
      </c>
      <c r="Q222" s="709">
        <f t="shared" si="64"/>
        <v>32.857142857142854</v>
      </c>
      <c r="R222" s="709">
        <f t="shared" si="65"/>
        <v>32.857142857142854</v>
      </c>
      <c r="S222" s="108">
        <f t="shared" si="61"/>
        <v>32.857142857142854</v>
      </c>
      <c r="T222" s="710"/>
      <c r="U222" s="710"/>
      <c r="V222" s="711" t="s">
        <v>984</v>
      </c>
      <c r="W222" s="115">
        <f t="shared" si="66"/>
        <v>2</v>
      </c>
      <c r="X222" s="115">
        <f t="shared" si="67"/>
        <v>0</v>
      </c>
      <c r="Y222" s="116" t="str">
        <f t="shared" si="62"/>
        <v>CUMPLIDA</v>
      </c>
      <c r="Z222" s="692"/>
      <c r="AA222" s="694"/>
      <c r="AB222" s="1233" t="str">
        <f>IF(Y222&amp;Y223&amp;Y224&amp;Y225="CUMPLIDA","CUMPLIDA",IF(OR(Y222="VENCIDA",Y223="VENCIDA",Y224="VENCIDA",Y225="VENCIDA"),"VENCIDA",IF(W222+W223+W224+W225=8,"CUMPLIDA","EN TERMINO")))</f>
        <v>CUMPLIDA</v>
      </c>
      <c r="AE222" s="703"/>
    </row>
    <row r="223" spans="1:31" s="617" customFormat="1" ht="63.75" x14ac:dyDescent="0.25">
      <c r="A223" s="1236"/>
      <c r="B223" s="1246"/>
      <c r="C223" s="1304"/>
      <c r="D223" s="1304"/>
      <c r="E223" s="1286"/>
      <c r="F223" s="1300"/>
      <c r="G223" s="1288"/>
      <c r="H223" s="725" t="s">
        <v>985</v>
      </c>
      <c r="I223" s="726" t="s">
        <v>986</v>
      </c>
      <c r="J223" s="727">
        <v>1</v>
      </c>
      <c r="K223" s="716">
        <v>41348</v>
      </c>
      <c r="L223" s="716">
        <v>41639</v>
      </c>
      <c r="M223" s="125">
        <f t="shared" si="60"/>
        <v>41.571428571428569</v>
      </c>
      <c r="N223" s="1289"/>
      <c r="O223" s="728">
        <v>1</v>
      </c>
      <c r="P223" s="718">
        <f t="shared" si="63"/>
        <v>1</v>
      </c>
      <c r="Q223" s="718">
        <f t="shared" si="64"/>
        <v>41.571428571428569</v>
      </c>
      <c r="R223" s="718">
        <f t="shared" si="65"/>
        <v>41.571428571428569</v>
      </c>
      <c r="S223" s="121">
        <f t="shared" si="61"/>
        <v>41.571428571428569</v>
      </c>
      <c r="T223" s="719"/>
      <c r="U223" s="719"/>
      <c r="V223" s="720" t="s">
        <v>987</v>
      </c>
      <c r="W223" s="128">
        <f t="shared" si="66"/>
        <v>2</v>
      </c>
      <c r="X223" s="128">
        <f t="shared" si="67"/>
        <v>0</v>
      </c>
      <c r="Y223" s="129" t="str">
        <f t="shared" si="62"/>
        <v>CUMPLIDA</v>
      </c>
      <c r="Z223" s="692"/>
      <c r="AA223" s="694"/>
      <c r="AB223" s="1271"/>
      <c r="AE223" s="703"/>
    </row>
    <row r="224" spans="1:31" s="617" customFormat="1" ht="63.75" x14ac:dyDescent="0.25">
      <c r="A224" s="1236"/>
      <c r="B224" s="1246"/>
      <c r="C224" s="1304"/>
      <c r="D224" s="1304"/>
      <c r="E224" s="1286"/>
      <c r="F224" s="1300"/>
      <c r="G224" s="1288"/>
      <c r="H224" s="725" t="s">
        <v>985</v>
      </c>
      <c r="I224" s="726" t="s">
        <v>988</v>
      </c>
      <c r="J224" s="727">
        <v>1</v>
      </c>
      <c r="K224" s="716">
        <v>41348</v>
      </c>
      <c r="L224" s="716">
        <v>41639</v>
      </c>
      <c r="M224" s="125">
        <f t="shared" si="60"/>
        <v>41.571428571428569</v>
      </c>
      <c r="N224" s="1289"/>
      <c r="O224" s="728">
        <v>1</v>
      </c>
      <c r="P224" s="718">
        <f t="shared" si="63"/>
        <v>1</v>
      </c>
      <c r="Q224" s="718">
        <f t="shared" si="64"/>
        <v>41.571428571428569</v>
      </c>
      <c r="R224" s="718">
        <f t="shared" si="65"/>
        <v>41.571428571428569</v>
      </c>
      <c r="S224" s="121">
        <f t="shared" si="61"/>
        <v>41.571428571428569</v>
      </c>
      <c r="T224" s="719"/>
      <c r="U224" s="719"/>
      <c r="V224" s="720" t="s">
        <v>987</v>
      </c>
      <c r="W224" s="128">
        <f t="shared" si="66"/>
        <v>2</v>
      </c>
      <c r="X224" s="128">
        <f t="shared" si="67"/>
        <v>0</v>
      </c>
      <c r="Y224" s="129" t="str">
        <f t="shared" si="62"/>
        <v>CUMPLIDA</v>
      </c>
      <c r="Z224" s="692"/>
      <c r="AA224" s="694"/>
      <c r="AB224" s="1271"/>
      <c r="AE224" s="703"/>
    </row>
    <row r="225" spans="1:31" s="617" customFormat="1" ht="64.5" thickBot="1" x14ac:dyDescent="0.3">
      <c r="A225" s="1223"/>
      <c r="B225" s="1244"/>
      <c r="C225" s="1303"/>
      <c r="D225" s="1303"/>
      <c r="E225" s="1282"/>
      <c r="F225" s="1301"/>
      <c r="G225" s="1273"/>
      <c r="H225" s="382" t="s">
        <v>989</v>
      </c>
      <c r="I225" s="384" t="s">
        <v>990</v>
      </c>
      <c r="J225" s="384">
        <v>2</v>
      </c>
      <c r="K225" s="569">
        <v>41429</v>
      </c>
      <c r="L225" s="569">
        <v>41639</v>
      </c>
      <c r="M225" s="138">
        <f t="shared" si="60"/>
        <v>30</v>
      </c>
      <c r="N225" s="1275"/>
      <c r="O225" s="721">
        <v>2</v>
      </c>
      <c r="P225" s="722">
        <f t="shared" si="63"/>
        <v>1</v>
      </c>
      <c r="Q225" s="722">
        <f t="shared" si="64"/>
        <v>30</v>
      </c>
      <c r="R225" s="722">
        <f t="shared" si="65"/>
        <v>30</v>
      </c>
      <c r="S225" s="134">
        <f t="shared" si="61"/>
        <v>30</v>
      </c>
      <c r="T225" s="723"/>
      <c r="U225" s="723"/>
      <c r="V225" s="720" t="s">
        <v>991</v>
      </c>
      <c r="W225" s="141">
        <f t="shared" si="66"/>
        <v>2</v>
      </c>
      <c r="X225" s="141">
        <f t="shared" si="67"/>
        <v>0</v>
      </c>
      <c r="Y225" s="142" t="str">
        <f t="shared" si="62"/>
        <v>CUMPLIDA</v>
      </c>
      <c r="Z225" s="692"/>
      <c r="AA225" s="694"/>
      <c r="AB225" s="1276"/>
      <c r="AE225" s="703"/>
    </row>
    <row r="226" spans="1:31" s="617" customFormat="1" ht="77.25" thickBot="1" x14ac:dyDescent="0.3">
      <c r="A226" s="1222">
        <v>10</v>
      </c>
      <c r="B226" s="1243">
        <v>0</v>
      </c>
      <c r="C226" s="1302" t="s">
        <v>992</v>
      </c>
      <c r="D226" s="1302" t="s">
        <v>993</v>
      </c>
      <c r="E226" s="1281"/>
      <c r="F226" s="1299" t="s">
        <v>994</v>
      </c>
      <c r="G226" s="1272"/>
      <c r="H226" s="379" t="s">
        <v>995</v>
      </c>
      <c r="I226" s="381" t="s">
        <v>558</v>
      </c>
      <c r="J226" s="381">
        <v>3</v>
      </c>
      <c r="K226" s="560">
        <v>41348</v>
      </c>
      <c r="L226" s="560">
        <v>41639</v>
      </c>
      <c r="M226" s="112">
        <f t="shared" si="60"/>
        <v>41.571428571428569</v>
      </c>
      <c r="N226" s="1274" t="s">
        <v>945</v>
      </c>
      <c r="O226" s="708">
        <v>0</v>
      </c>
      <c r="P226" s="709">
        <f t="shared" si="63"/>
        <v>0</v>
      </c>
      <c r="Q226" s="709">
        <f t="shared" si="64"/>
        <v>0</v>
      </c>
      <c r="R226" s="709">
        <f t="shared" si="65"/>
        <v>0</v>
      </c>
      <c r="S226" s="108">
        <f t="shared" si="61"/>
        <v>41.571428571428569</v>
      </c>
      <c r="T226" s="710"/>
      <c r="U226" s="710"/>
      <c r="V226" s="711" t="s">
        <v>996</v>
      </c>
      <c r="W226" s="115">
        <f t="shared" si="66"/>
        <v>0</v>
      </c>
      <c r="X226" s="115">
        <f t="shared" si="67"/>
        <v>0</v>
      </c>
      <c r="Y226" s="116" t="str">
        <f t="shared" si="62"/>
        <v>VENCIDA</v>
      </c>
      <c r="Z226" s="692"/>
      <c r="AA226" s="694"/>
      <c r="AB226" s="1233" t="str">
        <f>IF(Y226&amp;Y227&amp;Y228="CUMPLIDA","CUMPLIDA",IF(OR(Y226="VENCIDA",Y227="VENCIDA",Y228="VENCIDA"),"VENCIDA",IF(W226+W227+W228=6,"CUMPLIDA","EN TERMINO")))</f>
        <v>VENCIDA</v>
      </c>
      <c r="AE226" s="703"/>
    </row>
    <row r="227" spans="1:31" s="617" customFormat="1" ht="102.75" thickBot="1" x14ac:dyDescent="0.3">
      <c r="A227" s="1236"/>
      <c r="B227" s="1246"/>
      <c r="C227" s="1304"/>
      <c r="D227" s="1304"/>
      <c r="E227" s="1286"/>
      <c r="F227" s="1300"/>
      <c r="G227" s="1288"/>
      <c r="H227" s="725" t="s">
        <v>997</v>
      </c>
      <c r="I227" s="726" t="s">
        <v>998</v>
      </c>
      <c r="J227" s="726">
        <v>1</v>
      </c>
      <c r="K227" s="716">
        <v>41348</v>
      </c>
      <c r="L227" s="716">
        <v>41639</v>
      </c>
      <c r="M227" s="125">
        <f t="shared" si="60"/>
        <v>41.571428571428569</v>
      </c>
      <c r="N227" s="1289"/>
      <c r="O227" s="717">
        <v>0</v>
      </c>
      <c r="P227" s="718">
        <f t="shared" si="63"/>
        <v>0</v>
      </c>
      <c r="Q227" s="718">
        <f t="shared" si="64"/>
        <v>0</v>
      </c>
      <c r="R227" s="718">
        <f t="shared" si="65"/>
        <v>0</v>
      </c>
      <c r="S227" s="121">
        <f t="shared" si="61"/>
        <v>41.571428571428569</v>
      </c>
      <c r="T227" s="719"/>
      <c r="U227" s="719"/>
      <c r="V227" s="711" t="s">
        <v>996</v>
      </c>
      <c r="W227" s="128">
        <f t="shared" si="66"/>
        <v>0</v>
      </c>
      <c r="X227" s="128">
        <f t="shared" si="67"/>
        <v>0</v>
      </c>
      <c r="Y227" s="129" t="str">
        <f t="shared" si="62"/>
        <v>VENCIDA</v>
      </c>
      <c r="Z227" s="692"/>
      <c r="AA227" s="694"/>
      <c r="AB227" s="1271"/>
      <c r="AE227" s="703"/>
    </row>
    <row r="228" spans="1:31" s="617" customFormat="1" ht="90" thickBot="1" x14ac:dyDescent="0.3">
      <c r="A228" s="1223"/>
      <c r="B228" s="1244"/>
      <c r="C228" s="1303"/>
      <c r="D228" s="1303"/>
      <c r="E228" s="1282"/>
      <c r="F228" s="1301"/>
      <c r="G228" s="1273"/>
      <c r="H228" s="382" t="s">
        <v>999</v>
      </c>
      <c r="I228" s="384" t="s">
        <v>1000</v>
      </c>
      <c r="J228" s="384">
        <v>5</v>
      </c>
      <c r="K228" s="569">
        <v>41348</v>
      </c>
      <c r="L228" s="569">
        <v>41639</v>
      </c>
      <c r="M228" s="138">
        <f t="shared" si="60"/>
        <v>41.571428571428569</v>
      </c>
      <c r="N228" s="1275"/>
      <c r="O228" s="721">
        <v>0</v>
      </c>
      <c r="P228" s="722">
        <f t="shared" si="63"/>
        <v>0</v>
      </c>
      <c r="Q228" s="722">
        <f t="shared" si="64"/>
        <v>0</v>
      </c>
      <c r="R228" s="722">
        <f t="shared" si="65"/>
        <v>0</v>
      </c>
      <c r="S228" s="134">
        <f t="shared" si="61"/>
        <v>41.571428571428569</v>
      </c>
      <c r="T228" s="723"/>
      <c r="U228" s="723"/>
      <c r="V228" s="711" t="s">
        <v>996</v>
      </c>
      <c r="W228" s="141">
        <f t="shared" si="66"/>
        <v>0</v>
      </c>
      <c r="X228" s="141">
        <f t="shared" si="67"/>
        <v>0</v>
      </c>
      <c r="Y228" s="142" t="str">
        <f t="shared" si="62"/>
        <v>VENCIDA</v>
      </c>
      <c r="Z228" s="692"/>
      <c r="AA228" s="694"/>
      <c r="AB228" s="1276"/>
      <c r="AE228" s="703"/>
    </row>
    <row r="229" spans="1:31" s="617" customFormat="1" ht="89.25" x14ac:dyDescent="0.25">
      <c r="A229" s="1222">
        <v>11</v>
      </c>
      <c r="B229" s="1243">
        <v>0</v>
      </c>
      <c r="C229" s="1302" t="s">
        <v>1001</v>
      </c>
      <c r="D229" s="1302" t="s">
        <v>1002</v>
      </c>
      <c r="E229" s="1281"/>
      <c r="F229" s="729" t="s">
        <v>1003</v>
      </c>
      <c r="G229" s="1272"/>
      <c r="H229" s="379" t="s">
        <v>1004</v>
      </c>
      <c r="I229" s="381" t="s">
        <v>770</v>
      </c>
      <c r="J229" s="381">
        <v>1</v>
      </c>
      <c r="K229" s="560">
        <v>41348</v>
      </c>
      <c r="L229" s="560">
        <v>41394</v>
      </c>
      <c r="M229" s="112">
        <f t="shared" si="60"/>
        <v>6.5714285714285712</v>
      </c>
      <c r="N229" s="1274" t="s">
        <v>945</v>
      </c>
      <c r="O229" s="708">
        <v>1</v>
      </c>
      <c r="P229" s="709">
        <f t="shared" si="63"/>
        <v>1</v>
      </c>
      <c r="Q229" s="709">
        <f t="shared" si="64"/>
        <v>6.5714285714285712</v>
      </c>
      <c r="R229" s="709">
        <f t="shared" si="65"/>
        <v>6.5714285714285712</v>
      </c>
      <c r="S229" s="108">
        <f t="shared" si="61"/>
        <v>6.5714285714285712</v>
      </c>
      <c r="T229" s="710"/>
      <c r="U229" s="710"/>
      <c r="V229" s="711" t="s">
        <v>1005</v>
      </c>
      <c r="W229" s="115">
        <f t="shared" si="66"/>
        <v>2</v>
      </c>
      <c r="X229" s="115">
        <f t="shared" si="67"/>
        <v>0</v>
      </c>
      <c r="Y229" s="116" t="str">
        <f t="shared" si="62"/>
        <v>CUMPLIDA</v>
      </c>
      <c r="Z229" s="692"/>
      <c r="AA229" s="694"/>
      <c r="AB229" s="1233" t="str">
        <f>IF(Y229&amp;Y230="CUMPLIDA","CUMPLIDA",IF(OR(Y229="VENCIDA",Y230="VENCIDA"),"VENCIDA",IF(W229+W230=4,"CUMPLIDA","EN TERMINO")))</f>
        <v>CUMPLIDA</v>
      </c>
      <c r="AE229" s="703"/>
    </row>
    <row r="230" spans="1:31" s="617" customFormat="1" ht="64.5" thickBot="1" x14ac:dyDescent="0.3">
      <c r="A230" s="1223"/>
      <c r="B230" s="1244"/>
      <c r="C230" s="1303"/>
      <c r="D230" s="1303"/>
      <c r="E230" s="1282"/>
      <c r="F230" s="730" t="s">
        <v>1006</v>
      </c>
      <c r="G230" s="1273"/>
      <c r="H230" s="382" t="s">
        <v>1007</v>
      </c>
      <c r="I230" s="384" t="s">
        <v>1008</v>
      </c>
      <c r="J230" s="384">
        <v>1</v>
      </c>
      <c r="K230" s="731">
        <v>41394</v>
      </c>
      <c r="L230" s="569">
        <v>41425</v>
      </c>
      <c r="M230" s="138">
        <f t="shared" si="60"/>
        <v>4.4285714285714288</v>
      </c>
      <c r="N230" s="1275"/>
      <c r="O230" s="721">
        <v>1</v>
      </c>
      <c r="P230" s="722">
        <f t="shared" si="63"/>
        <v>1</v>
      </c>
      <c r="Q230" s="722">
        <f t="shared" si="64"/>
        <v>4.4285714285714288</v>
      </c>
      <c r="R230" s="722">
        <f t="shared" si="65"/>
        <v>4.4285714285714288</v>
      </c>
      <c r="S230" s="134">
        <f t="shared" si="61"/>
        <v>4.4285714285714288</v>
      </c>
      <c r="T230" s="723"/>
      <c r="U230" s="723"/>
      <c r="V230" s="732" t="s">
        <v>1009</v>
      </c>
      <c r="W230" s="141">
        <f t="shared" si="66"/>
        <v>2</v>
      </c>
      <c r="X230" s="141">
        <f t="shared" si="67"/>
        <v>0</v>
      </c>
      <c r="Y230" s="142" t="str">
        <f t="shared" si="62"/>
        <v>CUMPLIDA</v>
      </c>
      <c r="Z230" s="692"/>
      <c r="AA230" s="694"/>
      <c r="AB230" s="1276"/>
      <c r="AE230" s="703"/>
    </row>
    <row r="231" spans="1:31" s="617" customFormat="1" ht="127.5" x14ac:dyDescent="0.25">
      <c r="A231" s="1222">
        <v>12</v>
      </c>
      <c r="B231" s="1243">
        <v>0</v>
      </c>
      <c r="C231" s="1302" t="s">
        <v>1010</v>
      </c>
      <c r="D231" s="1302" t="s">
        <v>1011</v>
      </c>
      <c r="E231" s="1281"/>
      <c r="F231" s="729" t="s">
        <v>1012</v>
      </c>
      <c r="G231" s="1272"/>
      <c r="H231" s="379" t="s">
        <v>1013</v>
      </c>
      <c r="I231" s="381" t="s">
        <v>1014</v>
      </c>
      <c r="J231" s="381">
        <v>1</v>
      </c>
      <c r="K231" s="560">
        <v>41337</v>
      </c>
      <c r="L231" s="560">
        <v>41639</v>
      </c>
      <c r="M231" s="112">
        <f t="shared" si="60"/>
        <v>43.142857142857146</v>
      </c>
      <c r="N231" s="1274" t="s">
        <v>945</v>
      </c>
      <c r="O231" s="708">
        <v>1</v>
      </c>
      <c r="P231" s="709">
        <f t="shared" si="63"/>
        <v>1</v>
      </c>
      <c r="Q231" s="709">
        <f t="shared" si="64"/>
        <v>43.142857142857146</v>
      </c>
      <c r="R231" s="709">
        <f t="shared" si="65"/>
        <v>43.142857142857146</v>
      </c>
      <c r="S231" s="108">
        <f t="shared" si="61"/>
        <v>43.142857142857146</v>
      </c>
      <c r="T231" s="710"/>
      <c r="U231" s="710"/>
      <c r="V231" s="711" t="s">
        <v>1015</v>
      </c>
      <c r="W231" s="115">
        <f t="shared" si="66"/>
        <v>2</v>
      </c>
      <c r="X231" s="115">
        <f t="shared" si="67"/>
        <v>0</v>
      </c>
      <c r="Y231" s="116" t="str">
        <f t="shared" si="62"/>
        <v>CUMPLIDA</v>
      </c>
      <c r="Z231" s="692"/>
      <c r="AA231" s="694"/>
      <c r="AB231" s="1233" t="str">
        <f>IF(Y231&amp;Y232="CUMPLIDA","CUMPLIDA",IF(OR(Y231="VENCIDA",Y232="VENCIDA"),"VENCIDA",IF(W231+W232=4,"CUMPLIDA","EN TERMINO")))</f>
        <v>CUMPLIDA</v>
      </c>
      <c r="AE231" s="703"/>
    </row>
    <row r="232" spans="1:31" s="617" customFormat="1" ht="39" thickBot="1" x14ac:dyDescent="0.3">
      <c r="A232" s="1223"/>
      <c r="B232" s="1244"/>
      <c r="C232" s="1303"/>
      <c r="D232" s="1303"/>
      <c r="E232" s="1282"/>
      <c r="F232" s="730" t="s">
        <v>1016</v>
      </c>
      <c r="G232" s="1273"/>
      <c r="H232" s="382" t="s">
        <v>1017</v>
      </c>
      <c r="I232" s="384" t="s">
        <v>1018</v>
      </c>
      <c r="J232" s="384">
        <v>1</v>
      </c>
      <c r="K232" s="569">
        <v>41337</v>
      </c>
      <c r="L232" s="569">
        <v>41639</v>
      </c>
      <c r="M232" s="138">
        <f t="shared" si="60"/>
        <v>43.142857142857146</v>
      </c>
      <c r="N232" s="1275"/>
      <c r="O232" s="721">
        <v>1</v>
      </c>
      <c r="P232" s="722">
        <f t="shared" si="63"/>
        <v>1</v>
      </c>
      <c r="Q232" s="722">
        <f t="shared" si="64"/>
        <v>43.142857142857146</v>
      </c>
      <c r="R232" s="722">
        <f t="shared" si="65"/>
        <v>43.142857142857146</v>
      </c>
      <c r="S232" s="134">
        <f t="shared" si="61"/>
        <v>43.142857142857146</v>
      </c>
      <c r="T232" s="723"/>
      <c r="U232" s="723"/>
      <c r="V232" s="732" t="s">
        <v>1019</v>
      </c>
      <c r="W232" s="141">
        <f t="shared" si="66"/>
        <v>2</v>
      </c>
      <c r="X232" s="141">
        <f t="shared" si="67"/>
        <v>0</v>
      </c>
      <c r="Y232" s="142" t="str">
        <f t="shared" si="62"/>
        <v>CUMPLIDA</v>
      </c>
      <c r="Z232" s="692"/>
      <c r="AA232" s="694"/>
      <c r="AB232" s="1276"/>
      <c r="AE232" s="703"/>
    </row>
    <row r="233" spans="1:31" s="617" customFormat="1" ht="115.5" thickBot="1" x14ac:dyDescent="0.3">
      <c r="A233" s="695">
        <v>13</v>
      </c>
      <c r="B233" s="536">
        <v>0</v>
      </c>
      <c r="C233" s="73" t="s">
        <v>1020</v>
      </c>
      <c r="D233" s="73" t="s">
        <v>1021</v>
      </c>
      <c r="E233" s="697"/>
      <c r="F233" s="388" t="s">
        <v>1022</v>
      </c>
      <c r="G233" s="698"/>
      <c r="H233" s="355" t="s">
        <v>1023</v>
      </c>
      <c r="I233" s="363" t="s">
        <v>1024</v>
      </c>
      <c r="J233" s="363">
        <v>1</v>
      </c>
      <c r="K233" s="541">
        <v>41348</v>
      </c>
      <c r="L233" s="541">
        <v>41394</v>
      </c>
      <c r="M233" s="83">
        <f t="shared" si="60"/>
        <v>6.5714285714285712</v>
      </c>
      <c r="N233" s="704" t="s">
        <v>945</v>
      </c>
      <c r="O233" s="724">
        <v>1</v>
      </c>
      <c r="P233" s="706">
        <f t="shared" si="63"/>
        <v>1</v>
      </c>
      <c r="Q233" s="706">
        <f t="shared" si="64"/>
        <v>6.5714285714285712</v>
      </c>
      <c r="R233" s="706">
        <f t="shared" si="65"/>
        <v>6.5714285714285712</v>
      </c>
      <c r="S233" s="79">
        <f t="shared" si="61"/>
        <v>6.5714285714285712</v>
      </c>
      <c r="T233" s="698"/>
      <c r="U233" s="698"/>
      <c r="V233" s="702" t="s">
        <v>1025</v>
      </c>
      <c r="W233" s="86">
        <f t="shared" si="66"/>
        <v>2</v>
      </c>
      <c r="X233" s="86">
        <f t="shared" si="67"/>
        <v>0</v>
      </c>
      <c r="Y233" s="87" t="str">
        <f t="shared" si="62"/>
        <v>CUMPLIDA</v>
      </c>
      <c r="Z233" s="692"/>
      <c r="AA233" s="694"/>
      <c r="AB233" s="53" t="str">
        <f>IF(Y233="CUMPLIDA","CUMPLIDA",IF(Y233="EN TERMINO","EN TERMINO","VENCIDA"))</f>
        <v>CUMPLIDA</v>
      </c>
      <c r="AE233" s="703"/>
    </row>
    <row r="234" spans="1:31" s="617" customFormat="1" ht="128.25" thickBot="1" x14ac:dyDescent="0.3">
      <c r="A234" s="695">
        <v>14</v>
      </c>
      <c r="B234" s="536">
        <v>0</v>
      </c>
      <c r="C234" s="73" t="s">
        <v>1026</v>
      </c>
      <c r="D234" s="73" t="s">
        <v>1027</v>
      </c>
      <c r="E234" s="697"/>
      <c r="F234" s="388" t="s">
        <v>1028</v>
      </c>
      <c r="G234" s="698"/>
      <c r="H234" s="355" t="s">
        <v>1029</v>
      </c>
      <c r="I234" s="363" t="s">
        <v>990</v>
      </c>
      <c r="J234" s="363">
        <v>3</v>
      </c>
      <c r="K234" s="541">
        <v>41365</v>
      </c>
      <c r="L234" s="541">
        <v>41639</v>
      </c>
      <c r="M234" s="83">
        <f t="shared" si="60"/>
        <v>39.142857142857146</v>
      </c>
      <c r="N234" s="704" t="s">
        <v>945</v>
      </c>
      <c r="O234" s="724">
        <v>3</v>
      </c>
      <c r="P234" s="706">
        <f t="shared" si="63"/>
        <v>1</v>
      </c>
      <c r="Q234" s="706">
        <f t="shared" si="64"/>
        <v>39.142857142857146</v>
      </c>
      <c r="R234" s="706">
        <f t="shared" si="65"/>
        <v>39.142857142857146</v>
      </c>
      <c r="S234" s="79">
        <f t="shared" si="61"/>
        <v>39.142857142857146</v>
      </c>
      <c r="T234" s="698"/>
      <c r="U234" s="698"/>
      <c r="V234" s="702" t="s">
        <v>1030</v>
      </c>
      <c r="W234" s="86">
        <f t="shared" si="66"/>
        <v>2</v>
      </c>
      <c r="X234" s="86">
        <f t="shared" si="67"/>
        <v>0</v>
      </c>
      <c r="Y234" s="87" t="str">
        <f t="shared" si="62"/>
        <v>CUMPLIDA</v>
      </c>
      <c r="Z234" s="692"/>
      <c r="AA234" s="694"/>
      <c r="AB234" s="53" t="str">
        <f>IF(Y234="CUMPLIDA","CUMPLIDA",IF(Y234="EN TERMINO","EN TERMINO","VENCIDA"))</f>
        <v>CUMPLIDA</v>
      </c>
      <c r="AE234" s="703"/>
    </row>
    <row r="235" spans="1:31" s="617" customFormat="1" ht="63.75" x14ac:dyDescent="0.25">
      <c r="A235" s="1222">
        <v>15</v>
      </c>
      <c r="B235" s="1243">
        <v>0</v>
      </c>
      <c r="C235" s="1302" t="s">
        <v>1031</v>
      </c>
      <c r="D235" s="1302" t="s">
        <v>1032</v>
      </c>
      <c r="E235" s="1281"/>
      <c r="F235" s="1299" t="s">
        <v>1033</v>
      </c>
      <c r="G235" s="1272"/>
      <c r="H235" s="733" t="s">
        <v>1034</v>
      </c>
      <c r="I235" s="733" t="s">
        <v>1035</v>
      </c>
      <c r="J235" s="381">
        <v>2</v>
      </c>
      <c r="K235" s="560">
        <v>41365</v>
      </c>
      <c r="L235" s="560">
        <v>41639</v>
      </c>
      <c r="M235" s="112">
        <f>(+L235-K235)/7</f>
        <v>39.142857142857146</v>
      </c>
      <c r="N235" s="1274" t="s">
        <v>945</v>
      </c>
      <c r="O235" s="708">
        <v>2</v>
      </c>
      <c r="P235" s="709">
        <f t="shared" si="63"/>
        <v>1</v>
      </c>
      <c r="Q235" s="709">
        <f t="shared" si="64"/>
        <v>39.142857142857146</v>
      </c>
      <c r="R235" s="709">
        <f t="shared" si="65"/>
        <v>39.142857142857146</v>
      </c>
      <c r="S235" s="108">
        <f t="shared" si="61"/>
        <v>39.142857142857146</v>
      </c>
      <c r="T235" s="710"/>
      <c r="U235" s="710"/>
      <c r="V235" s="711" t="s">
        <v>1036</v>
      </c>
      <c r="W235" s="115">
        <f t="shared" si="66"/>
        <v>2</v>
      </c>
      <c r="X235" s="115">
        <f t="shared" si="67"/>
        <v>0</v>
      </c>
      <c r="Y235" s="116" t="str">
        <f t="shared" si="62"/>
        <v>CUMPLIDA</v>
      </c>
      <c r="Z235" s="692"/>
      <c r="AA235" s="694"/>
      <c r="AB235" s="1233" t="str">
        <f>IF(Y235&amp;Y236="CUMPLIDA","CUMPLIDA",IF(OR(Y235="VENCIDA",Y236="VENCIDA"),"VENCIDA",IF(W235+W236=4,"CUMPLIDA","EN TERMINO")))</f>
        <v>CUMPLIDA</v>
      </c>
      <c r="AE235" s="703"/>
    </row>
    <row r="236" spans="1:31" s="617" customFormat="1" ht="64.5" thickBot="1" x14ac:dyDescent="0.3">
      <c r="A236" s="1223"/>
      <c r="B236" s="1244"/>
      <c r="C236" s="1303"/>
      <c r="D236" s="1303"/>
      <c r="E236" s="1282"/>
      <c r="F236" s="1301"/>
      <c r="G236" s="1273"/>
      <c r="H236" s="383" t="s">
        <v>1034</v>
      </c>
      <c r="I236" s="383" t="s">
        <v>1035</v>
      </c>
      <c r="J236" s="384">
        <v>2</v>
      </c>
      <c r="K236" s="569">
        <v>41365</v>
      </c>
      <c r="L236" s="569">
        <v>41639</v>
      </c>
      <c r="M236" s="138">
        <f>(+L236-K236)/7</f>
        <v>39.142857142857146</v>
      </c>
      <c r="N236" s="1275"/>
      <c r="O236" s="721">
        <v>2</v>
      </c>
      <c r="P236" s="722">
        <f t="shared" si="63"/>
        <v>1</v>
      </c>
      <c r="Q236" s="722">
        <f t="shared" si="64"/>
        <v>39.142857142857146</v>
      </c>
      <c r="R236" s="722">
        <f t="shared" si="65"/>
        <v>39.142857142857146</v>
      </c>
      <c r="S236" s="134">
        <f t="shared" si="61"/>
        <v>39.142857142857146</v>
      </c>
      <c r="T236" s="723"/>
      <c r="U236" s="723"/>
      <c r="V236" s="732" t="s">
        <v>1036</v>
      </c>
      <c r="W236" s="141">
        <f t="shared" si="66"/>
        <v>2</v>
      </c>
      <c r="X236" s="141">
        <f t="shared" si="67"/>
        <v>0</v>
      </c>
      <c r="Y236" s="142" t="str">
        <f t="shared" si="62"/>
        <v>CUMPLIDA</v>
      </c>
      <c r="Z236" s="692"/>
      <c r="AA236" s="694"/>
      <c r="AB236" s="1276"/>
      <c r="AE236" s="703"/>
    </row>
    <row r="237" spans="1:31" s="617" customFormat="1" ht="25.5" x14ac:dyDescent="0.25">
      <c r="A237" s="1222">
        <v>44</v>
      </c>
      <c r="B237" s="1243">
        <v>0</v>
      </c>
      <c r="C237" s="1296" t="s">
        <v>1037</v>
      </c>
      <c r="D237" s="1296" t="s">
        <v>1038</v>
      </c>
      <c r="E237" s="1281"/>
      <c r="F237" s="1299" t="s">
        <v>1039</v>
      </c>
      <c r="G237" s="1272"/>
      <c r="H237" s="379" t="s">
        <v>1040</v>
      </c>
      <c r="I237" s="381" t="s">
        <v>1041</v>
      </c>
      <c r="J237" s="381">
        <v>1</v>
      </c>
      <c r="K237" s="734">
        <v>41365</v>
      </c>
      <c r="L237" s="734">
        <v>41424</v>
      </c>
      <c r="M237" s="112">
        <f t="shared" si="60"/>
        <v>8.4285714285714288</v>
      </c>
      <c r="N237" s="1293" t="s">
        <v>1042</v>
      </c>
      <c r="O237" s="708">
        <v>1</v>
      </c>
      <c r="P237" s="709">
        <f t="shared" si="63"/>
        <v>1</v>
      </c>
      <c r="Q237" s="709">
        <f t="shared" si="64"/>
        <v>8.4285714285714288</v>
      </c>
      <c r="R237" s="709">
        <f t="shared" si="65"/>
        <v>8.4285714285714288</v>
      </c>
      <c r="S237" s="108">
        <f t="shared" si="61"/>
        <v>8.4285714285714288</v>
      </c>
      <c r="T237" s="710"/>
      <c r="U237" s="710"/>
      <c r="V237" s="711" t="s">
        <v>1043</v>
      </c>
      <c r="W237" s="115">
        <f t="shared" si="66"/>
        <v>2</v>
      </c>
      <c r="X237" s="115">
        <f t="shared" si="67"/>
        <v>0</v>
      </c>
      <c r="Y237" s="116" t="str">
        <f t="shared" si="62"/>
        <v>CUMPLIDA</v>
      </c>
      <c r="Z237" s="692"/>
      <c r="AA237" s="694"/>
      <c r="AB237" s="1233" t="str">
        <f>IF(Y237&amp;Y238="CUMPLIDA","CUMPLIDA",IF(OR(Y237="VENCIDA",Y238="VENCIDA"),"VENCIDA",IF(W237+W238=4,"CUMPLIDA","EN TERMINO")))</f>
        <v>CUMPLIDA</v>
      </c>
      <c r="AE237" s="703"/>
    </row>
    <row r="238" spans="1:31" s="617" customFormat="1" ht="64.5" thickBot="1" x14ac:dyDescent="0.3">
      <c r="A238" s="1223"/>
      <c r="B238" s="1244"/>
      <c r="C238" s="1298"/>
      <c r="D238" s="1298"/>
      <c r="E238" s="1282"/>
      <c r="F238" s="1301"/>
      <c r="G238" s="1273"/>
      <c r="H238" s="382" t="s">
        <v>1044</v>
      </c>
      <c r="I238" s="384" t="s">
        <v>1045</v>
      </c>
      <c r="J238" s="384">
        <v>1</v>
      </c>
      <c r="K238" s="735">
        <v>41426</v>
      </c>
      <c r="L238" s="735">
        <v>41639</v>
      </c>
      <c r="M238" s="138">
        <f t="shared" si="60"/>
        <v>30.428571428571427</v>
      </c>
      <c r="N238" s="1295"/>
      <c r="O238" s="721">
        <v>1</v>
      </c>
      <c r="P238" s="722">
        <f t="shared" si="63"/>
        <v>1</v>
      </c>
      <c r="Q238" s="722">
        <f t="shared" si="64"/>
        <v>30.428571428571427</v>
      </c>
      <c r="R238" s="722">
        <f t="shared" si="65"/>
        <v>30.428571428571427</v>
      </c>
      <c r="S238" s="134">
        <f t="shared" si="61"/>
        <v>30.428571428571427</v>
      </c>
      <c r="T238" s="723"/>
      <c r="U238" s="723"/>
      <c r="V238" s="736" t="s">
        <v>1046</v>
      </c>
      <c r="W238" s="141">
        <f t="shared" si="66"/>
        <v>2</v>
      </c>
      <c r="X238" s="141">
        <f t="shared" si="67"/>
        <v>0</v>
      </c>
      <c r="Y238" s="142" t="str">
        <f t="shared" si="62"/>
        <v>CUMPLIDA</v>
      </c>
      <c r="Z238" s="692"/>
      <c r="AA238" s="694"/>
      <c r="AB238" s="1276"/>
      <c r="AE238" s="703"/>
    </row>
    <row r="239" spans="1:31" s="617" customFormat="1" ht="63.75" x14ac:dyDescent="0.25">
      <c r="A239" s="1222">
        <v>45</v>
      </c>
      <c r="B239" s="1243">
        <v>0</v>
      </c>
      <c r="C239" s="1296" t="s">
        <v>1047</v>
      </c>
      <c r="D239" s="1296" t="s">
        <v>1048</v>
      </c>
      <c r="E239" s="1281"/>
      <c r="F239" s="1299" t="s">
        <v>1049</v>
      </c>
      <c r="G239" s="1272"/>
      <c r="H239" s="729" t="s">
        <v>1050</v>
      </c>
      <c r="I239" s="113" t="s">
        <v>1051</v>
      </c>
      <c r="J239" s="113">
        <v>1</v>
      </c>
      <c r="K239" s="734">
        <v>41334</v>
      </c>
      <c r="L239" s="734">
        <v>41365</v>
      </c>
      <c r="M239" s="112">
        <f t="shared" si="60"/>
        <v>4.4285714285714288</v>
      </c>
      <c r="N239" s="1293" t="s">
        <v>1042</v>
      </c>
      <c r="O239" s="708">
        <v>1</v>
      </c>
      <c r="P239" s="709">
        <f t="shared" si="63"/>
        <v>1</v>
      </c>
      <c r="Q239" s="709">
        <f t="shared" si="64"/>
        <v>4.4285714285714288</v>
      </c>
      <c r="R239" s="709">
        <f t="shared" si="65"/>
        <v>4.4285714285714288</v>
      </c>
      <c r="S239" s="108">
        <f t="shared" si="61"/>
        <v>4.4285714285714288</v>
      </c>
      <c r="T239" s="710"/>
      <c r="U239" s="710"/>
      <c r="V239" s="711" t="s">
        <v>1052</v>
      </c>
      <c r="W239" s="115">
        <f t="shared" si="66"/>
        <v>2</v>
      </c>
      <c r="X239" s="115">
        <f t="shared" si="67"/>
        <v>0</v>
      </c>
      <c r="Y239" s="116" t="str">
        <f t="shared" si="62"/>
        <v>CUMPLIDA</v>
      </c>
      <c r="Z239" s="692"/>
      <c r="AA239" s="694"/>
      <c r="AB239" s="1233" t="str">
        <f>IF(Y239&amp;Y240&amp;Y241="CUMPLIDA","CUMPLIDA",IF(OR(Y239="VENCIDA",Y240="VENCIDA",Y241="VENCIDA"),"VENCIDA",IF(W239+W240+W241=6,"CUMPLIDA","EN TERMINO")))</f>
        <v>CUMPLIDA</v>
      </c>
      <c r="AE239" s="703"/>
    </row>
    <row r="240" spans="1:31" s="617" customFormat="1" ht="89.25" x14ac:dyDescent="0.25">
      <c r="A240" s="1236"/>
      <c r="B240" s="1246"/>
      <c r="C240" s="1297"/>
      <c r="D240" s="1297"/>
      <c r="E240" s="1286"/>
      <c r="F240" s="1300"/>
      <c r="G240" s="1288"/>
      <c r="H240" s="737" t="s">
        <v>1053</v>
      </c>
      <c r="I240" s="126" t="s">
        <v>1054</v>
      </c>
      <c r="J240" s="126">
        <v>1</v>
      </c>
      <c r="K240" s="738">
        <v>41366</v>
      </c>
      <c r="L240" s="738">
        <v>41425</v>
      </c>
      <c r="M240" s="125">
        <f t="shared" si="60"/>
        <v>8.4285714285714288</v>
      </c>
      <c r="N240" s="1294"/>
      <c r="O240" s="717">
        <v>1</v>
      </c>
      <c r="P240" s="718">
        <f t="shared" si="63"/>
        <v>1</v>
      </c>
      <c r="Q240" s="718">
        <f t="shared" si="64"/>
        <v>8.4285714285714288</v>
      </c>
      <c r="R240" s="718">
        <f t="shared" si="65"/>
        <v>8.4285714285714288</v>
      </c>
      <c r="S240" s="121">
        <f t="shared" si="61"/>
        <v>8.4285714285714288</v>
      </c>
      <c r="T240" s="719"/>
      <c r="U240" s="719"/>
      <c r="V240" s="720" t="s">
        <v>1055</v>
      </c>
      <c r="W240" s="128">
        <f t="shared" si="66"/>
        <v>2</v>
      </c>
      <c r="X240" s="128">
        <f t="shared" si="67"/>
        <v>0</v>
      </c>
      <c r="Y240" s="129" t="str">
        <f t="shared" si="62"/>
        <v>CUMPLIDA</v>
      </c>
      <c r="Z240" s="692"/>
      <c r="AA240" s="694"/>
      <c r="AB240" s="1271"/>
      <c r="AE240" s="703"/>
    </row>
    <row r="241" spans="1:31" s="617" customFormat="1" ht="102.75" thickBot="1" x14ac:dyDescent="0.3">
      <c r="A241" s="1223"/>
      <c r="B241" s="1244"/>
      <c r="C241" s="1298"/>
      <c r="D241" s="1298"/>
      <c r="E241" s="1282"/>
      <c r="F241" s="1301"/>
      <c r="G241" s="1273"/>
      <c r="H241" s="730" t="s">
        <v>1056</v>
      </c>
      <c r="I241" s="139" t="s">
        <v>373</v>
      </c>
      <c r="J241" s="139">
        <v>1</v>
      </c>
      <c r="K241" s="735">
        <v>41426</v>
      </c>
      <c r="L241" s="735">
        <v>41639</v>
      </c>
      <c r="M241" s="138">
        <f t="shared" si="60"/>
        <v>30.428571428571427</v>
      </c>
      <c r="N241" s="1295"/>
      <c r="O241" s="721">
        <v>1</v>
      </c>
      <c r="P241" s="722">
        <f t="shared" si="63"/>
        <v>1</v>
      </c>
      <c r="Q241" s="722">
        <f t="shared" si="64"/>
        <v>30.428571428571427</v>
      </c>
      <c r="R241" s="722">
        <f t="shared" si="65"/>
        <v>30.428571428571427</v>
      </c>
      <c r="S241" s="134">
        <f t="shared" si="61"/>
        <v>30.428571428571427</v>
      </c>
      <c r="T241" s="723"/>
      <c r="U241" s="723"/>
      <c r="V241" s="736" t="s">
        <v>1057</v>
      </c>
      <c r="W241" s="141">
        <f t="shared" si="66"/>
        <v>2</v>
      </c>
      <c r="X241" s="141">
        <f t="shared" si="67"/>
        <v>0</v>
      </c>
      <c r="Y241" s="142" t="str">
        <f t="shared" si="62"/>
        <v>CUMPLIDA</v>
      </c>
      <c r="Z241" s="692"/>
      <c r="AA241" s="694"/>
      <c r="AB241" s="1276"/>
      <c r="AE241" s="703"/>
    </row>
    <row r="242" spans="1:31" s="617" customFormat="1" ht="127.5" x14ac:dyDescent="0.25">
      <c r="A242" s="1222">
        <v>46</v>
      </c>
      <c r="B242" s="1243">
        <v>0</v>
      </c>
      <c r="C242" s="1296" t="s">
        <v>1058</v>
      </c>
      <c r="D242" s="1296" t="s">
        <v>1059</v>
      </c>
      <c r="E242" s="1281"/>
      <c r="F242" s="729" t="s">
        <v>1060</v>
      </c>
      <c r="G242" s="1272"/>
      <c r="H242" s="557" t="s">
        <v>1061</v>
      </c>
      <c r="I242" s="381" t="s">
        <v>1062</v>
      </c>
      <c r="J242" s="739">
        <v>1</v>
      </c>
      <c r="K242" s="560">
        <v>41334</v>
      </c>
      <c r="L242" s="560">
        <v>41638</v>
      </c>
      <c r="M242" s="112">
        <f t="shared" si="60"/>
        <v>43.428571428571431</v>
      </c>
      <c r="N242" s="1274" t="s">
        <v>1063</v>
      </c>
      <c r="O242" s="740">
        <v>1</v>
      </c>
      <c r="P242" s="709">
        <f t="shared" si="63"/>
        <v>1</v>
      </c>
      <c r="Q242" s="709">
        <f t="shared" si="64"/>
        <v>43.428571428571431</v>
      </c>
      <c r="R242" s="709">
        <f t="shared" si="65"/>
        <v>43.428571428571431</v>
      </c>
      <c r="S242" s="108">
        <f t="shared" si="61"/>
        <v>43.428571428571431</v>
      </c>
      <c r="T242" s="710"/>
      <c r="U242" s="710"/>
      <c r="V242" s="720" t="s">
        <v>1064</v>
      </c>
      <c r="W242" s="115">
        <f t="shared" si="66"/>
        <v>2</v>
      </c>
      <c r="X242" s="115">
        <f t="shared" si="67"/>
        <v>0</v>
      </c>
      <c r="Y242" s="116" t="str">
        <f t="shared" si="62"/>
        <v>CUMPLIDA</v>
      </c>
      <c r="Z242" s="692"/>
      <c r="AA242" s="694"/>
      <c r="AB242" s="1233" t="str">
        <f>IF(Y242&amp;Y243&amp;Y244&amp;Y245&amp;Y246="CUMPLIDA","CUMPLIDA",IF(OR(Y242="VENCIDA",Y243="VENCIDA",Y244="VENCIDA",Y245="VENCIDA",Y246="VENCIDA"),"VENCIDA",IF(W242+W243+W244+W245+W246=10,"CUMPLIDA","EN TERMINO")))</f>
        <v>CUMPLIDA</v>
      </c>
      <c r="AE242" s="703"/>
    </row>
    <row r="243" spans="1:31" s="617" customFormat="1" ht="114.75" x14ac:dyDescent="0.25">
      <c r="A243" s="1236"/>
      <c r="B243" s="1246"/>
      <c r="C243" s="1297"/>
      <c r="D243" s="1297"/>
      <c r="E243" s="1286"/>
      <c r="F243" s="737" t="s">
        <v>1065</v>
      </c>
      <c r="G243" s="1288"/>
      <c r="H243" s="725" t="s">
        <v>1066</v>
      </c>
      <c r="I243" s="726" t="s">
        <v>1067</v>
      </c>
      <c r="J243" s="741">
        <v>1</v>
      </c>
      <c r="K243" s="716">
        <v>41334</v>
      </c>
      <c r="L243" s="716">
        <v>41638</v>
      </c>
      <c r="M243" s="125">
        <f t="shared" si="60"/>
        <v>43.428571428571431</v>
      </c>
      <c r="N243" s="1289"/>
      <c r="O243" s="742">
        <v>1</v>
      </c>
      <c r="P243" s="718">
        <f t="shared" si="63"/>
        <v>1</v>
      </c>
      <c r="Q243" s="718">
        <f t="shared" si="64"/>
        <v>43.428571428571431</v>
      </c>
      <c r="R243" s="718">
        <f t="shared" si="65"/>
        <v>43.428571428571431</v>
      </c>
      <c r="S243" s="121">
        <f t="shared" si="61"/>
        <v>43.428571428571431</v>
      </c>
      <c r="T243" s="719"/>
      <c r="U243" s="719"/>
      <c r="V243" s="720" t="s">
        <v>1068</v>
      </c>
      <c r="W243" s="128">
        <f t="shared" si="66"/>
        <v>2</v>
      </c>
      <c r="X243" s="128">
        <f t="shared" si="67"/>
        <v>0</v>
      </c>
      <c r="Y243" s="129" t="str">
        <f t="shared" si="62"/>
        <v>CUMPLIDA</v>
      </c>
      <c r="Z243" s="692"/>
      <c r="AA243" s="694"/>
      <c r="AB243" s="1271"/>
      <c r="AE243" s="703"/>
    </row>
    <row r="244" spans="1:31" s="617" customFormat="1" ht="89.25" x14ac:dyDescent="0.25">
      <c r="A244" s="1236"/>
      <c r="B244" s="1246"/>
      <c r="C244" s="1297"/>
      <c r="D244" s="1297"/>
      <c r="E244" s="1286"/>
      <c r="F244" s="737" t="s">
        <v>1069</v>
      </c>
      <c r="G244" s="1288"/>
      <c r="H244" s="725" t="s">
        <v>1070</v>
      </c>
      <c r="I244" s="726" t="s">
        <v>1071</v>
      </c>
      <c r="J244" s="741">
        <v>1</v>
      </c>
      <c r="K244" s="716">
        <v>41334</v>
      </c>
      <c r="L244" s="716">
        <v>41638</v>
      </c>
      <c r="M244" s="125">
        <f t="shared" si="60"/>
        <v>43.428571428571431</v>
      </c>
      <c r="N244" s="1289"/>
      <c r="O244" s="742">
        <v>1</v>
      </c>
      <c r="P244" s="718">
        <f t="shared" si="63"/>
        <v>1</v>
      </c>
      <c r="Q244" s="718">
        <f t="shared" si="64"/>
        <v>43.428571428571431</v>
      </c>
      <c r="R244" s="718">
        <f t="shared" si="65"/>
        <v>43.428571428571431</v>
      </c>
      <c r="S244" s="121">
        <f t="shared" si="61"/>
        <v>43.428571428571431</v>
      </c>
      <c r="T244" s="719"/>
      <c r="U244" s="719"/>
      <c r="V244" s="720" t="s">
        <v>1072</v>
      </c>
      <c r="W244" s="128">
        <f t="shared" si="66"/>
        <v>2</v>
      </c>
      <c r="X244" s="128">
        <f t="shared" si="67"/>
        <v>0</v>
      </c>
      <c r="Y244" s="129" t="str">
        <f t="shared" si="62"/>
        <v>CUMPLIDA</v>
      </c>
      <c r="Z244" s="692"/>
      <c r="AA244" s="694"/>
      <c r="AB244" s="1271"/>
      <c r="AE244" s="703"/>
    </row>
    <row r="245" spans="1:31" s="617" customFormat="1" ht="102" x14ac:dyDescent="0.25">
      <c r="A245" s="1236"/>
      <c r="B245" s="1246"/>
      <c r="C245" s="1297"/>
      <c r="D245" s="1297"/>
      <c r="E245" s="1286"/>
      <c r="F245" s="737" t="s">
        <v>1073</v>
      </c>
      <c r="G245" s="1288"/>
      <c r="H245" s="373" t="s">
        <v>1074</v>
      </c>
      <c r="I245" s="726" t="s">
        <v>1075</v>
      </c>
      <c r="J245" s="741">
        <v>1</v>
      </c>
      <c r="K245" s="716">
        <v>41334</v>
      </c>
      <c r="L245" s="716">
        <v>41638</v>
      </c>
      <c r="M245" s="125">
        <f t="shared" si="60"/>
        <v>43.428571428571431</v>
      </c>
      <c r="N245" s="1289"/>
      <c r="O245" s="742">
        <v>1</v>
      </c>
      <c r="P245" s="718">
        <f t="shared" si="63"/>
        <v>1</v>
      </c>
      <c r="Q245" s="718">
        <f t="shared" si="64"/>
        <v>43.428571428571431</v>
      </c>
      <c r="R245" s="718">
        <f t="shared" si="65"/>
        <v>43.428571428571431</v>
      </c>
      <c r="S245" s="121">
        <f t="shared" si="61"/>
        <v>43.428571428571431</v>
      </c>
      <c r="T245" s="719"/>
      <c r="U245" s="719"/>
      <c r="V245" s="720" t="s">
        <v>1076</v>
      </c>
      <c r="W245" s="128">
        <f t="shared" si="66"/>
        <v>2</v>
      </c>
      <c r="X245" s="128">
        <f t="shared" si="67"/>
        <v>0</v>
      </c>
      <c r="Y245" s="129" t="str">
        <f t="shared" si="62"/>
        <v>CUMPLIDA</v>
      </c>
      <c r="Z245" s="692"/>
      <c r="AA245" s="694"/>
      <c r="AB245" s="1271"/>
      <c r="AE245" s="703"/>
    </row>
    <row r="246" spans="1:31" s="617" customFormat="1" ht="90" thickBot="1" x14ac:dyDescent="0.3">
      <c r="A246" s="1223"/>
      <c r="B246" s="1244"/>
      <c r="C246" s="1298"/>
      <c r="D246" s="1298"/>
      <c r="E246" s="1282"/>
      <c r="F246" s="730" t="s">
        <v>1077</v>
      </c>
      <c r="G246" s="1273"/>
      <c r="H246" s="382" t="s">
        <v>1078</v>
      </c>
      <c r="I246" s="384" t="s">
        <v>1079</v>
      </c>
      <c r="J246" s="405">
        <v>1</v>
      </c>
      <c r="K246" s="569">
        <v>41334</v>
      </c>
      <c r="L246" s="569">
        <v>41638</v>
      </c>
      <c r="M246" s="138">
        <f t="shared" si="60"/>
        <v>43.428571428571431</v>
      </c>
      <c r="N246" s="1275"/>
      <c r="O246" s="743">
        <v>1</v>
      </c>
      <c r="P246" s="722">
        <f t="shared" si="63"/>
        <v>1</v>
      </c>
      <c r="Q246" s="722">
        <f t="shared" si="64"/>
        <v>43.428571428571431</v>
      </c>
      <c r="R246" s="722">
        <f t="shared" si="65"/>
        <v>43.428571428571431</v>
      </c>
      <c r="S246" s="134">
        <f t="shared" si="61"/>
        <v>43.428571428571431</v>
      </c>
      <c r="T246" s="723"/>
      <c r="U246" s="723"/>
      <c r="V246" s="720" t="s">
        <v>1080</v>
      </c>
      <c r="W246" s="141">
        <f t="shared" si="66"/>
        <v>2</v>
      </c>
      <c r="X246" s="141">
        <f t="shared" si="67"/>
        <v>0</v>
      </c>
      <c r="Y246" s="142" t="str">
        <f t="shared" si="62"/>
        <v>CUMPLIDA</v>
      </c>
      <c r="Z246" s="692"/>
      <c r="AA246" s="694"/>
      <c r="AB246" s="1276"/>
      <c r="AE246" s="703"/>
    </row>
    <row r="247" spans="1:31" s="617" customFormat="1" ht="127.5" x14ac:dyDescent="0.25">
      <c r="A247" s="1222">
        <v>47</v>
      </c>
      <c r="B247" s="1243">
        <v>0</v>
      </c>
      <c r="C247" s="1296" t="s">
        <v>1081</v>
      </c>
      <c r="D247" s="1296" t="s">
        <v>1082</v>
      </c>
      <c r="E247" s="1281"/>
      <c r="F247" s="1299" t="s">
        <v>1083</v>
      </c>
      <c r="G247" s="1272"/>
      <c r="H247" s="1290" t="s">
        <v>1084</v>
      </c>
      <c r="I247" s="381" t="s">
        <v>1085</v>
      </c>
      <c r="J247" s="744">
        <v>1</v>
      </c>
      <c r="K247" s="560">
        <v>41369</v>
      </c>
      <c r="L247" s="560">
        <v>41639</v>
      </c>
      <c r="M247" s="112">
        <f>(+L247-K247)/7</f>
        <v>38.571428571428569</v>
      </c>
      <c r="N247" s="1274" t="s">
        <v>1086</v>
      </c>
      <c r="O247" s="708">
        <v>1</v>
      </c>
      <c r="P247" s="709">
        <f t="shared" si="63"/>
        <v>1</v>
      </c>
      <c r="Q247" s="709">
        <f t="shared" si="64"/>
        <v>38.571428571428569</v>
      </c>
      <c r="R247" s="709">
        <f t="shared" si="65"/>
        <v>38.571428571428569</v>
      </c>
      <c r="S247" s="108">
        <f t="shared" si="61"/>
        <v>38.571428571428569</v>
      </c>
      <c r="T247" s="710"/>
      <c r="U247" s="710"/>
      <c r="V247" s="127" t="s">
        <v>1087</v>
      </c>
      <c r="W247" s="115">
        <f t="shared" si="66"/>
        <v>2</v>
      </c>
      <c r="X247" s="115">
        <f t="shared" si="67"/>
        <v>0</v>
      </c>
      <c r="Y247" s="116" t="str">
        <f t="shared" si="62"/>
        <v>CUMPLIDA</v>
      </c>
      <c r="Z247" s="692"/>
      <c r="AA247" s="694"/>
      <c r="AB247" s="1233" t="str">
        <f>IF(Y247&amp;Y248&amp;Y249&amp;Y250&amp;Y251&amp;Y252="CUMPLIDA","CUMPLIDA",IF(OR(Y247="VENCIDA",Y248="VENCIDA",Y249="VENCIDA",Y250="VENCIDA",Y251="VENCIDA",Y252="VENCIDA"),"VENCIDA",IF(W247+W248+W249+W250+W251+W252=12,"CUMPLIDA","EN TERMINO")))</f>
        <v>CUMPLIDA</v>
      </c>
      <c r="AE247" s="703"/>
    </row>
    <row r="248" spans="1:31" s="617" customFormat="1" ht="89.25" x14ac:dyDescent="0.25">
      <c r="A248" s="1236"/>
      <c r="B248" s="1246"/>
      <c r="C248" s="1297"/>
      <c r="D248" s="1297"/>
      <c r="E248" s="1286"/>
      <c r="F248" s="1300"/>
      <c r="G248" s="1288"/>
      <c r="H248" s="1291"/>
      <c r="I248" s="726" t="s">
        <v>1088</v>
      </c>
      <c r="J248" s="745">
        <v>1</v>
      </c>
      <c r="K248" s="716">
        <v>41376</v>
      </c>
      <c r="L248" s="716">
        <v>41453</v>
      </c>
      <c r="M248" s="125">
        <f t="shared" si="60"/>
        <v>11</v>
      </c>
      <c r="N248" s="1289"/>
      <c r="O248" s="717">
        <v>1</v>
      </c>
      <c r="P248" s="718">
        <f t="shared" si="63"/>
        <v>1</v>
      </c>
      <c r="Q248" s="718">
        <f t="shared" si="64"/>
        <v>11</v>
      </c>
      <c r="R248" s="718">
        <f t="shared" si="65"/>
        <v>11</v>
      </c>
      <c r="S248" s="121">
        <f t="shared" si="61"/>
        <v>11</v>
      </c>
      <c r="T248" s="719"/>
      <c r="U248" s="719"/>
      <c r="V248" s="127" t="s">
        <v>1089</v>
      </c>
      <c r="W248" s="128">
        <f t="shared" si="66"/>
        <v>2</v>
      </c>
      <c r="X248" s="128">
        <f t="shared" si="67"/>
        <v>0</v>
      </c>
      <c r="Y248" s="129" t="str">
        <f t="shared" si="62"/>
        <v>CUMPLIDA</v>
      </c>
      <c r="Z248" s="692"/>
      <c r="AA248" s="694"/>
      <c r="AB248" s="1271"/>
      <c r="AE248" s="703"/>
    </row>
    <row r="249" spans="1:31" s="617" customFormat="1" ht="63.75" x14ac:dyDescent="0.25">
      <c r="A249" s="1236"/>
      <c r="B249" s="1246"/>
      <c r="C249" s="1297"/>
      <c r="D249" s="1297"/>
      <c r="E249" s="1286"/>
      <c r="F249" s="1300"/>
      <c r="G249" s="1288"/>
      <c r="H249" s="1291"/>
      <c r="I249" s="726" t="s">
        <v>1090</v>
      </c>
      <c r="J249" s="745">
        <v>5</v>
      </c>
      <c r="K249" s="716">
        <v>41454</v>
      </c>
      <c r="L249" s="716">
        <v>41608</v>
      </c>
      <c r="M249" s="125">
        <f t="shared" si="60"/>
        <v>22</v>
      </c>
      <c r="N249" s="1289"/>
      <c r="O249" s="717">
        <v>5</v>
      </c>
      <c r="P249" s="718">
        <f t="shared" si="63"/>
        <v>1</v>
      </c>
      <c r="Q249" s="718">
        <f t="shared" si="64"/>
        <v>22</v>
      </c>
      <c r="R249" s="718">
        <f t="shared" si="65"/>
        <v>22</v>
      </c>
      <c r="S249" s="121">
        <f t="shared" si="61"/>
        <v>22</v>
      </c>
      <c r="T249" s="719"/>
      <c r="U249" s="719"/>
      <c r="V249" s="127" t="s">
        <v>1091</v>
      </c>
      <c r="W249" s="128">
        <f t="shared" si="66"/>
        <v>2</v>
      </c>
      <c r="X249" s="128">
        <f t="shared" si="67"/>
        <v>0</v>
      </c>
      <c r="Y249" s="129" t="str">
        <f t="shared" si="62"/>
        <v>CUMPLIDA</v>
      </c>
      <c r="Z249" s="692"/>
      <c r="AA249" s="694"/>
      <c r="AB249" s="1271"/>
      <c r="AE249" s="703"/>
    </row>
    <row r="250" spans="1:31" s="617" customFormat="1" ht="89.25" x14ac:dyDescent="0.25">
      <c r="A250" s="1236"/>
      <c r="B250" s="1246"/>
      <c r="C250" s="1297"/>
      <c r="D250" s="1297"/>
      <c r="E250" s="1286"/>
      <c r="F250" s="1300"/>
      <c r="G250" s="1288"/>
      <c r="H250" s="1291"/>
      <c r="I250" s="726" t="s">
        <v>1092</v>
      </c>
      <c r="J250" s="745">
        <v>1</v>
      </c>
      <c r="K250" s="716">
        <v>41588</v>
      </c>
      <c r="L250" s="716">
        <v>41789</v>
      </c>
      <c r="M250" s="125">
        <f>(+L250-K250)/7</f>
        <v>28.714285714285715</v>
      </c>
      <c r="N250" s="1289"/>
      <c r="O250" s="717">
        <v>1</v>
      </c>
      <c r="P250" s="718">
        <f t="shared" si="63"/>
        <v>1</v>
      </c>
      <c r="Q250" s="718">
        <f t="shared" si="64"/>
        <v>28.714285714285715</v>
      </c>
      <c r="R250" s="718">
        <f t="shared" si="65"/>
        <v>28.714285714285715</v>
      </c>
      <c r="S250" s="121">
        <f t="shared" si="61"/>
        <v>28.714285714285715</v>
      </c>
      <c r="T250" s="719"/>
      <c r="U250" s="719"/>
      <c r="V250" s="127" t="s">
        <v>1093</v>
      </c>
      <c r="W250" s="128">
        <f t="shared" si="66"/>
        <v>2</v>
      </c>
      <c r="X250" s="128">
        <f t="shared" si="67"/>
        <v>0</v>
      </c>
      <c r="Y250" s="129" t="str">
        <f t="shared" si="62"/>
        <v>CUMPLIDA</v>
      </c>
      <c r="Z250" s="692"/>
      <c r="AA250" s="694"/>
      <c r="AB250" s="1271"/>
      <c r="AE250" s="703"/>
    </row>
    <row r="251" spans="1:31" s="617" customFormat="1" ht="114.75" x14ac:dyDescent="0.25">
      <c r="A251" s="1236"/>
      <c r="B251" s="1246"/>
      <c r="C251" s="1297"/>
      <c r="D251" s="1297"/>
      <c r="E251" s="1286"/>
      <c r="F251" s="1300"/>
      <c r="G251" s="1288"/>
      <c r="H251" s="1291"/>
      <c r="I251" s="726" t="s">
        <v>1094</v>
      </c>
      <c r="J251" s="745">
        <v>9</v>
      </c>
      <c r="K251" s="716">
        <v>41672</v>
      </c>
      <c r="L251" s="716">
        <v>41672</v>
      </c>
      <c r="M251" s="746">
        <f>(+L251-K251)/7</f>
        <v>0</v>
      </c>
      <c r="N251" s="1289"/>
      <c r="O251" s="717">
        <v>9</v>
      </c>
      <c r="P251" s="718">
        <f t="shared" si="63"/>
        <v>1</v>
      </c>
      <c r="Q251" s="718">
        <f t="shared" si="64"/>
        <v>0</v>
      </c>
      <c r="R251" s="718">
        <f t="shared" si="65"/>
        <v>0</v>
      </c>
      <c r="S251" s="121">
        <f t="shared" si="61"/>
        <v>0</v>
      </c>
      <c r="T251" s="719"/>
      <c r="U251" s="719"/>
      <c r="V251" s="127" t="s">
        <v>1095</v>
      </c>
      <c r="W251" s="128">
        <f t="shared" si="66"/>
        <v>2</v>
      </c>
      <c r="X251" s="128">
        <f t="shared" si="67"/>
        <v>0</v>
      </c>
      <c r="Y251" s="129" t="str">
        <f t="shared" si="62"/>
        <v>CUMPLIDA</v>
      </c>
      <c r="Z251" s="692"/>
      <c r="AA251" s="694"/>
      <c r="AB251" s="1271"/>
      <c r="AE251" s="703"/>
    </row>
    <row r="252" spans="1:31" s="617" customFormat="1" ht="64.5" thickBot="1" x14ac:dyDescent="0.3">
      <c r="A252" s="1223"/>
      <c r="B252" s="1244"/>
      <c r="C252" s="1298"/>
      <c r="D252" s="1298"/>
      <c r="E252" s="1282"/>
      <c r="F252" s="1301"/>
      <c r="G252" s="1273"/>
      <c r="H252" s="1292"/>
      <c r="I252" s="384" t="s">
        <v>1096</v>
      </c>
      <c r="J252" s="384">
        <v>1</v>
      </c>
      <c r="K252" s="569">
        <v>41374</v>
      </c>
      <c r="L252" s="569">
        <v>41376</v>
      </c>
      <c r="M252" s="747">
        <f>(+L252-K252)/7</f>
        <v>0.2857142857142857</v>
      </c>
      <c r="N252" s="1275"/>
      <c r="O252" s="721">
        <v>1</v>
      </c>
      <c r="P252" s="722">
        <f t="shared" si="63"/>
        <v>1</v>
      </c>
      <c r="Q252" s="722">
        <f t="shared" si="64"/>
        <v>0.2857142857142857</v>
      </c>
      <c r="R252" s="722">
        <f t="shared" si="65"/>
        <v>0.2857142857142857</v>
      </c>
      <c r="S252" s="134">
        <f t="shared" si="61"/>
        <v>0.2857142857142857</v>
      </c>
      <c r="T252" s="723"/>
      <c r="U252" s="723"/>
      <c r="V252" s="127" t="s">
        <v>1096</v>
      </c>
      <c r="W252" s="141">
        <f t="shared" si="66"/>
        <v>2</v>
      </c>
      <c r="X252" s="141">
        <f t="shared" si="67"/>
        <v>0</v>
      </c>
      <c r="Y252" s="142" t="str">
        <f t="shared" si="62"/>
        <v>CUMPLIDA</v>
      </c>
      <c r="Z252" s="692"/>
      <c r="AA252" s="694"/>
      <c r="AB252" s="1276"/>
      <c r="AE252" s="703"/>
    </row>
    <row r="253" spans="1:31" s="617" customFormat="1" ht="153.75" thickBot="1" x14ac:dyDescent="0.3">
      <c r="A253" s="695">
        <v>48</v>
      </c>
      <c r="B253" s="536">
        <v>0</v>
      </c>
      <c r="C253" s="748" t="s">
        <v>1097</v>
      </c>
      <c r="D253" s="748" t="s">
        <v>1098</v>
      </c>
      <c r="E253" s="697"/>
      <c r="F253" s="388" t="s">
        <v>1099</v>
      </c>
      <c r="G253" s="698"/>
      <c r="H253" s="355" t="s">
        <v>1100</v>
      </c>
      <c r="I253" s="749" t="s">
        <v>1101</v>
      </c>
      <c r="J253" s="363">
        <v>1</v>
      </c>
      <c r="K253" s="541">
        <v>41348</v>
      </c>
      <c r="L253" s="541">
        <v>41639</v>
      </c>
      <c r="M253" s="83">
        <f>(+L253-K253)/7</f>
        <v>41.571428571428569</v>
      </c>
      <c r="N253" s="704" t="s">
        <v>1086</v>
      </c>
      <c r="O253" s="724">
        <v>1</v>
      </c>
      <c r="P253" s="706">
        <f t="shared" si="63"/>
        <v>1</v>
      </c>
      <c r="Q253" s="706">
        <f t="shared" si="64"/>
        <v>41.571428571428569</v>
      </c>
      <c r="R253" s="706">
        <f t="shared" si="65"/>
        <v>41.571428571428569</v>
      </c>
      <c r="S253" s="79">
        <f t="shared" si="61"/>
        <v>41.571428571428569</v>
      </c>
      <c r="T253" s="698"/>
      <c r="U253" s="698"/>
      <c r="V253" s="750" t="s">
        <v>1102</v>
      </c>
      <c r="W253" s="86">
        <f t="shared" si="66"/>
        <v>2</v>
      </c>
      <c r="X253" s="86">
        <f t="shared" si="67"/>
        <v>0</v>
      </c>
      <c r="Y253" s="87" t="str">
        <f t="shared" si="62"/>
        <v>CUMPLIDA</v>
      </c>
      <c r="Z253" s="692"/>
      <c r="AA253" s="694"/>
      <c r="AB253" s="53" t="str">
        <f>IF(Y253="CUMPLIDA","CUMPLIDA",IF(Y253="EN TERMINO","EN TERMINO","VENCIDA"))</f>
        <v>CUMPLIDA</v>
      </c>
      <c r="AE253" s="703"/>
    </row>
    <row r="254" spans="1:31" s="617" customFormat="1" ht="315.75" thickBot="1" x14ac:dyDescent="0.3">
      <c r="A254" s="695">
        <v>49</v>
      </c>
      <c r="B254" s="536">
        <v>0</v>
      </c>
      <c r="C254" s="748" t="s">
        <v>1103</v>
      </c>
      <c r="D254" s="748" t="s">
        <v>1104</v>
      </c>
      <c r="E254" s="697"/>
      <c r="F254" s="388" t="s">
        <v>1105</v>
      </c>
      <c r="G254" s="698"/>
      <c r="H254" s="550" t="s">
        <v>1106</v>
      </c>
      <c r="I254" s="575" t="s">
        <v>1107</v>
      </c>
      <c r="J254" s="575">
        <v>1</v>
      </c>
      <c r="K254" s="751">
        <v>41426</v>
      </c>
      <c r="L254" s="751">
        <v>41639</v>
      </c>
      <c r="M254" s="83">
        <f t="shared" si="60"/>
        <v>30.428571428571427</v>
      </c>
      <c r="N254" s="704" t="s">
        <v>1108</v>
      </c>
      <c r="O254" s="724">
        <v>0.5</v>
      </c>
      <c r="P254" s="706">
        <f t="shared" si="63"/>
        <v>0.5</v>
      </c>
      <c r="Q254" s="706">
        <f t="shared" si="64"/>
        <v>15.214285714285714</v>
      </c>
      <c r="R254" s="706">
        <f t="shared" si="65"/>
        <v>15.214285714285714</v>
      </c>
      <c r="S254" s="79">
        <f t="shared" si="61"/>
        <v>30.428571428571427</v>
      </c>
      <c r="T254" s="698"/>
      <c r="U254" s="698"/>
      <c r="V254" s="750" t="s">
        <v>1109</v>
      </c>
      <c r="W254" s="86">
        <f t="shared" si="66"/>
        <v>0</v>
      </c>
      <c r="X254" s="86">
        <f t="shared" si="67"/>
        <v>0</v>
      </c>
      <c r="Y254" s="87" t="str">
        <f t="shared" si="62"/>
        <v>VENCIDA</v>
      </c>
      <c r="Z254" s="692"/>
      <c r="AA254" s="694"/>
      <c r="AB254" s="53" t="str">
        <f>IF(Y254="CUMPLIDA","CUMPLIDA",IF(Y254="EN TERMINO","EN TERMINO","VENCIDA"))</f>
        <v>VENCIDA</v>
      </c>
      <c r="AE254" s="703"/>
    </row>
    <row r="255" spans="1:31" s="617" customFormat="1" ht="240.75" thickBot="1" x14ac:dyDescent="0.3">
      <c r="A255" s="695">
        <v>50</v>
      </c>
      <c r="B255" s="536">
        <v>0</v>
      </c>
      <c r="C255" s="748" t="s">
        <v>1110</v>
      </c>
      <c r="D255" s="748" t="s">
        <v>1111</v>
      </c>
      <c r="E255" s="697"/>
      <c r="F255" s="388" t="s">
        <v>1112</v>
      </c>
      <c r="G255" s="698"/>
      <c r="H255" s="355" t="s">
        <v>1113</v>
      </c>
      <c r="I255" s="363" t="s">
        <v>1114</v>
      </c>
      <c r="J255" s="363">
        <v>4</v>
      </c>
      <c r="K255" s="541">
        <v>41348</v>
      </c>
      <c r="L255" s="541">
        <v>41638</v>
      </c>
      <c r="M255" s="83">
        <f t="shared" si="60"/>
        <v>41.428571428571431</v>
      </c>
      <c r="N255" s="704" t="s">
        <v>1108</v>
      </c>
      <c r="O255" s="724">
        <v>2</v>
      </c>
      <c r="P255" s="706">
        <f t="shared" si="63"/>
        <v>0.5</v>
      </c>
      <c r="Q255" s="706">
        <f t="shared" si="64"/>
        <v>20.714285714285715</v>
      </c>
      <c r="R255" s="706">
        <f t="shared" si="65"/>
        <v>20.714285714285715</v>
      </c>
      <c r="S255" s="79">
        <f t="shared" si="61"/>
        <v>41.428571428571431</v>
      </c>
      <c r="T255" s="698"/>
      <c r="U255" s="698"/>
      <c r="V255" s="750" t="s">
        <v>1115</v>
      </c>
      <c r="W255" s="86">
        <f t="shared" si="66"/>
        <v>0</v>
      </c>
      <c r="X255" s="86">
        <f t="shared" si="67"/>
        <v>0</v>
      </c>
      <c r="Y255" s="87" t="str">
        <f t="shared" si="62"/>
        <v>VENCIDA</v>
      </c>
      <c r="Z255" s="692"/>
      <c r="AA255" s="694"/>
      <c r="AB255" s="53" t="str">
        <f>IF(Y255="CUMPLIDA","CUMPLIDA",IF(Y255="EN TERMINO","EN TERMINO","VENCIDA"))</f>
        <v>VENCIDA</v>
      </c>
      <c r="AE255" s="703"/>
    </row>
    <row r="256" spans="1:31" s="617" customFormat="1" ht="102.75" thickBot="1" x14ac:dyDescent="0.3">
      <c r="A256" s="695">
        <v>51</v>
      </c>
      <c r="B256" s="536">
        <v>0</v>
      </c>
      <c r="C256" s="748" t="s">
        <v>1116</v>
      </c>
      <c r="D256" s="748" t="s">
        <v>1117</v>
      </c>
      <c r="E256" s="697"/>
      <c r="F256" s="274" t="s">
        <v>1118</v>
      </c>
      <c r="G256" s="698"/>
      <c r="H256" s="274" t="s">
        <v>1119</v>
      </c>
      <c r="I256" s="529" t="s">
        <v>1120</v>
      </c>
      <c r="J256" s="752">
        <v>2</v>
      </c>
      <c r="K256" s="753">
        <v>41334</v>
      </c>
      <c r="L256" s="753">
        <v>41455</v>
      </c>
      <c r="M256" s="83">
        <f t="shared" si="60"/>
        <v>17.285714285714285</v>
      </c>
      <c r="N256" s="754" t="s">
        <v>1121</v>
      </c>
      <c r="O256" s="724">
        <v>2</v>
      </c>
      <c r="P256" s="706">
        <f>IF(O256/J256&gt;1,1,+O256/J256)</f>
        <v>1</v>
      </c>
      <c r="Q256" s="706">
        <f t="shared" si="64"/>
        <v>17.285714285714285</v>
      </c>
      <c r="R256" s="706">
        <f t="shared" si="65"/>
        <v>17.285714285714285</v>
      </c>
      <c r="S256" s="79">
        <f t="shared" si="61"/>
        <v>17.285714285714285</v>
      </c>
      <c r="T256" s="698"/>
      <c r="U256" s="698"/>
      <c r="V256" s="750" t="s">
        <v>1122</v>
      </c>
      <c r="W256" s="86">
        <f t="shared" si="66"/>
        <v>2</v>
      </c>
      <c r="X256" s="86">
        <f t="shared" si="67"/>
        <v>0</v>
      </c>
      <c r="Y256" s="87" t="str">
        <f t="shared" si="62"/>
        <v>CUMPLIDA</v>
      </c>
      <c r="Z256" s="692"/>
      <c r="AA256" s="694"/>
      <c r="AB256" s="53" t="str">
        <f>IF(Y256="CUMPLIDA","CUMPLIDA",IF(Y256="EN TERMINO","EN TERMINO","VENCIDA"))</f>
        <v>CUMPLIDA</v>
      </c>
      <c r="AE256" s="703"/>
    </row>
    <row r="257" spans="1:31" s="617" customFormat="1" ht="409.5" x14ac:dyDescent="0.25">
      <c r="A257" s="1222">
        <v>52</v>
      </c>
      <c r="B257" s="1243">
        <v>0</v>
      </c>
      <c r="C257" s="755" t="s">
        <v>1123</v>
      </c>
      <c r="D257" s="755" t="s">
        <v>1124</v>
      </c>
      <c r="E257" s="1281"/>
      <c r="F257" s="756" t="s">
        <v>1125</v>
      </c>
      <c r="G257" s="1272"/>
      <c r="H257" s="757" t="s">
        <v>1126</v>
      </c>
      <c r="I257" s="381" t="s">
        <v>1127</v>
      </c>
      <c r="J257" s="758">
        <v>5</v>
      </c>
      <c r="K257" s="759">
        <v>41348</v>
      </c>
      <c r="L257" s="760">
        <v>41639</v>
      </c>
      <c r="M257" s="112">
        <f t="shared" si="60"/>
        <v>41.571428571428569</v>
      </c>
      <c r="N257" s="1293" t="s">
        <v>1128</v>
      </c>
      <c r="O257" s="708">
        <v>4</v>
      </c>
      <c r="P257" s="709">
        <f>IF(O257/J257&gt;1,1,+O257/J257)</f>
        <v>0.8</v>
      </c>
      <c r="Q257" s="709">
        <f t="shared" si="64"/>
        <v>33.25714285714286</v>
      </c>
      <c r="R257" s="709">
        <f t="shared" si="65"/>
        <v>33.25714285714286</v>
      </c>
      <c r="S257" s="108">
        <f t="shared" si="61"/>
        <v>41.571428571428569</v>
      </c>
      <c r="T257" s="710"/>
      <c r="U257" s="710"/>
      <c r="V257" s="761" t="s">
        <v>1129</v>
      </c>
      <c r="W257" s="115">
        <f t="shared" si="66"/>
        <v>0</v>
      </c>
      <c r="X257" s="115">
        <f t="shared" si="67"/>
        <v>0</v>
      </c>
      <c r="Y257" s="116" t="str">
        <f t="shared" si="62"/>
        <v>VENCIDA</v>
      </c>
      <c r="Z257" s="692"/>
      <c r="AA257" s="694"/>
      <c r="AB257" s="1233" t="str">
        <f>IF(Y257&amp;Y258&amp;Y259="CUMPLIDA","CUMPLIDA",IF(OR(Y257="VENCIDA",Y258="VENCIDA",Y259="VENCIDA"),"VENCIDA",IF(W257+W258+W259=6,"CUMPLIDA","EN TERMINO")))</f>
        <v>VENCIDA</v>
      </c>
      <c r="AE257" s="703"/>
    </row>
    <row r="258" spans="1:31" s="617" customFormat="1" ht="280.5" x14ac:dyDescent="0.25">
      <c r="A258" s="1236"/>
      <c r="B258" s="1246"/>
      <c r="C258" s="762" t="s">
        <v>1130</v>
      </c>
      <c r="D258" s="763" t="s">
        <v>1124</v>
      </c>
      <c r="E258" s="1286"/>
      <c r="F258" s="764" t="s">
        <v>1131</v>
      </c>
      <c r="G258" s="1288"/>
      <c r="H258" s="765" t="s">
        <v>1132</v>
      </c>
      <c r="I258" s="766" t="s">
        <v>1133</v>
      </c>
      <c r="J258" s="767">
        <v>4</v>
      </c>
      <c r="K258" s="768">
        <v>41348</v>
      </c>
      <c r="L258" s="769">
        <v>41639</v>
      </c>
      <c r="M258" s="125">
        <f t="shared" si="60"/>
        <v>41.571428571428569</v>
      </c>
      <c r="N258" s="1294"/>
      <c r="O258" s="717">
        <v>2.5</v>
      </c>
      <c r="P258" s="718">
        <f t="shared" si="63"/>
        <v>0.625</v>
      </c>
      <c r="Q258" s="718">
        <f t="shared" si="64"/>
        <v>25.982142857142854</v>
      </c>
      <c r="R258" s="718">
        <f t="shared" si="65"/>
        <v>25.982142857142854</v>
      </c>
      <c r="S258" s="121">
        <f t="shared" si="61"/>
        <v>41.571428571428569</v>
      </c>
      <c r="T258" s="719"/>
      <c r="U258" s="719"/>
      <c r="V258" s="720" t="s">
        <v>1134</v>
      </c>
      <c r="W258" s="128">
        <f t="shared" si="66"/>
        <v>0</v>
      </c>
      <c r="X258" s="128">
        <f t="shared" si="67"/>
        <v>0</v>
      </c>
      <c r="Y258" s="129" t="str">
        <f t="shared" si="62"/>
        <v>VENCIDA</v>
      </c>
      <c r="Z258" s="692"/>
      <c r="AA258" s="694"/>
      <c r="AB258" s="1271"/>
      <c r="AE258" s="703"/>
    </row>
    <row r="259" spans="1:31" s="617" customFormat="1" ht="268.5" thickBot="1" x14ac:dyDescent="0.3">
      <c r="A259" s="1223"/>
      <c r="B259" s="1244"/>
      <c r="C259" s="770" t="s">
        <v>1135</v>
      </c>
      <c r="D259" s="771" t="s">
        <v>1124</v>
      </c>
      <c r="E259" s="1282"/>
      <c r="F259" s="772" t="s">
        <v>1136</v>
      </c>
      <c r="G259" s="1273"/>
      <c r="H259" s="773" t="s">
        <v>1137</v>
      </c>
      <c r="I259" s="774" t="s">
        <v>1138</v>
      </c>
      <c r="J259" s="775">
        <v>2</v>
      </c>
      <c r="K259" s="776">
        <v>41348</v>
      </c>
      <c r="L259" s="776">
        <v>41639</v>
      </c>
      <c r="M259" s="138">
        <f t="shared" si="60"/>
        <v>41.571428571428569</v>
      </c>
      <c r="N259" s="1295"/>
      <c r="O259" s="721">
        <v>2</v>
      </c>
      <c r="P259" s="722">
        <f t="shared" si="63"/>
        <v>1</v>
      </c>
      <c r="Q259" s="722">
        <f t="shared" si="64"/>
        <v>41.571428571428569</v>
      </c>
      <c r="R259" s="722">
        <f t="shared" si="65"/>
        <v>41.571428571428569</v>
      </c>
      <c r="S259" s="134">
        <f t="shared" si="61"/>
        <v>41.571428571428569</v>
      </c>
      <c r="T259" s="723"/>
      <c r="U259" s="723"/>
      <c r="V259" s="736" t="s">
        <v>1139</v>
      </c>
      <c r="W259" s="141">
        <f t="shared" si="66"/>
        <v>2</v>
      </c>
      <c r="X259" s="141">
        <f t="shared" si="67"/>
        <v>0</v>
      </c>
      <c r="Y259" s="142" t="str">
        <f t="shared" si="62"/>
        <v>CUMPLIDA</v>
      </c>
      <c r="Z259" s="692"/>
      <c r="AA259" s="694"/>
      <c r="AB259" s="1276"/>
      <c r="AE259" s="703"/>
    </row>
    <row r="260" spans="1:31" s="617" customFormat="1" ht="179.25" thickBot="1" x14ac:dyDescent="0.3">
      <c r="A260" s="695">
        <v>53</v>
      </c>
      <c r="B260" s="536">
        <v>0</v>
      </c>
      <c r="C260" s="777" t="s">
        <v>1140</v>
      </c>
      <c r="D260" s="777" t="s">
        <v>1141</v>
      </c>
      <c r="E260" s="697"/>
      <c r="F260" s="778" t="s">
        <v>1142</v>
      </c>
      <c r="G260" s="698"/>
      <c r="H260" s="779" t="s">
        <v>1143</v>
      </c>
      <c r="I260" s="780" t="s">
        <v>1144</v>
      </c>
      <c r="J260" s="780">
        <v>1</v>
      </c>
      <c r="K260" s="781">
        <v>41326</v>
      </c>
      <c r="L260" s="781">
        <v>41639</v>
      </c>
      <c r="M260" s="782">
        <f t="shared" si="60"/>
        <v>44.714285714285715</v>
      </c>
      <c r="N260" s="704" t="s">
        <v>1145</v>
      </c>
      <c r="O260" s="724">
        <v>1</v>
      </c>
      <c r="P260" s="706">
        <f t="shared" si="63"/>
        <v>1</v>
      </c>
      <c r="Q260" s="706">
        <f t="shared" si="64"/>
        <v>44.714285714285715</v>
      </c>
      <c r="R260" s="706">
        <f t="shared" si="65"/>
        <v>44.714285714285715</v>
      </c>
      <c r="S260" s="79">
        <f t="shared" si="61"/>
        <v>44.714285714285715</v>
      </c>
      <c r="T260" s="698"/>
      <c r="U260" s="698"/>
      <c r="V260" s="702" t="s">
        <v>1146</v>
      </c>
      <c r="W260" s="86">
        <f t="shared" si="66"/>
        <v>2</v>
      </c>
      <c r="X260" s="86">
        <f t="shared" si="67"/>
        <v>0</v>
      </c>
      <c r="Y260" s="87" t="str">
        <f t="shared" si="62"/>
        <v>CUMPLIDA</v>
      </c>
      <c r="Z260" s="692"/>
      <c r="AA260" s="694"/>
      <c r="AB260" s="53" t="str">
        <f>IF(Y260="CUMPLIDA","CUMPLIDA",IF(Y260="EN TERMINO","EN TERMINO","VENCIDA"))</f>
        <v>CUMPLIDA</v>
      </c>
      <c r="AE260" s="703"/>
    </row>
    <row r="261" spans="1:31" s="617" customFormat="1" ht="229.5" x14ac:dyDescent="0.25">
      <c r="A261" s="1222">
        <v>54</v>
      </c>
      <c r="B261" s="1243">
        <v>0</v>
      </c>
      <c r="C261" s="1277" t="s">
        <v>1147</v>
      </c>
      <c r="D261" s="1277" t="s">
        <v>1148</v>
      </c>
      <c r="E261" s="1281"/>
      <c r="F261" s="1283" t="s">
        <v>1149</v>
      </c>
      <c r="G261" s="1272"/>
      <c r="H261" s="783" t="s">
        <v>1150</v>
      </c>
      <c r="I261" s="784" t="s">
        <v>1151</v>
      </c>
      <c r="J261" s="784">
        <v>9</v>
      </c>
      <c r="K261" s="785">
        <v>41363</v>
      </c>
      <c r="L261" s="786">
        <v>41639</v>
      </c>
      <c r="M261" s="787">
        <f t="shared" si="60"/>
        <v>39.428571428571431</v>
      </c>
      <c r="N261" s="1274" t="s">
        <v>1145</v>
      </c>
      <c r="O261" s="708">
        <v>1</v>
      </c>
      <c r="P261" s="709">
        <f t="shared" si="63"/>
        <v>0.1111111111111111</v>
      </c>
      <c r="Q261" s="709">
        <f t="shared" si="64"/>
        <v>4.3809523809523814</v>
      </c>
      <c r="R261" s="709">
        <f t="shared" si="65"/>
        <v>4.3809523809523814</v>
      </c>
      <c r="S261" s="108">
        <f t="shared" si="61"/>
        <v>39.428571428571431</v>
      </c>
      <c r="T261" s="710"/>
      <c r="U261" s="710"/>
      <c r="V261" s="788" t="s">
        <v>1152</v>
      </c>
      <c r="W261" s="115">
        <f t="shared" si="66"/>
        <v>0</v>
      </c>
      <c r="X261" s="115">
        <f t="shared" si="67"/>
        <v>0</v>
      </c>
      <c r="Y261" s="116" t="str">
        <f t="shared" si="62"/>
        <v>VENCIDA</v>
      </c>
      <c r="Z261" s="692"/>
      <c r="AA261" s="694"/>
      <c r="AB261" s="1233" t="str">
        <f>IF(Y261&amp;Y262&amp;Y263&amp;Y264&amp;Y265&amp;Y266="CUMPLIDA","CUMPLIDA",IF(OR(Y261="VENCIDA",Y262="VENCIDA",Y263="VENCIDA",Y264="VENCIDA",Y265="VENCIDA",Y266="VENCIDA"),"VENCIDA",IF(W261+W262+W263+W264+W265+W266=12,"CUMPLIDA","EN TERMINO")))</f>
        <v>VENCIDA</v>
      </c>
      <c r="AE261" s="703"/>
    </row>
    <row r="262" spans="1:31" s="617" customFormat="1" ht="229.5" x14ac:dyDescent="0.25">
      <c r="A262" s="1236"/>
      <c r="B262" s="1246"/>
      <c r="C262" s="1285"/>
      <c r="D262" s="1285"/>
      <c r="E262" s="1286"/>
      <c r="F262" s="1287"/>
      <c r="G262" s="1288"/>
      <c r="H262" s="789" t="s">
        <v>1153</v>
      </c>
      <c r="I262" s="790" t="s">
        <v>1151</v>
      </c>
      <c r="J262" s="790">
        <v>9</v>
      </c>
      <c r="K262" s="791">
        <v>41363</v>
      </c>
      <c r="L262" s="792">
        <v>41639</v>
      </c>
      <c r="M262" s="793">
        <f>(+L262-K262)/7</f>
        <v>39.428571428571431</v>
      </c>
      <c r="N262" s="1289"/>
      <c r="O262" s="717">
        <v>1</v>
      </c>
      <c r="P262" s="718">
        <f t="shared" si="63"/>
        <v>0.1111111111111111</v>
      </c>
      <c r="Q262" s="718">
        <f t="shared" si="64"/>
        <v>4.3809523809523814</v>
      </c>
      <c r="R262" s="718">
        <f t="shared" si="65"/>
        <v>4.3809523809523814</v>
      </c>
      <c r="S262" s="121">
        <f t="shared" si="61"/>
        <v>39.428571428571431</v>
      </c>
      <c r="T262" s="719"/>
      <c r="U262" s="719"/>
      <c r="V262" s="794" t="s">
        <v>1152</v>
      </c>
      <c r="W262" s="128">
        <f t="shared" si="66"/>
        <v>0</v>
      </c>
      <c r="X262" s="128">
        <f t="shared" si="67"/>
        <v>0</v>
      </c>
      <c r="Y262" s="129" t="str">
        <f t="shared" si="62"/>
        <v>VENCIDA</v>
      </c>
      <c r="Z262" s="692"/>
      <c r="AA262" s="694"/>
      <c r="AB262" s="1271"/>
      <c r="AE262" s="703"/>
    </row>
    <row r="263" spans="1:31" s="617" customFormat="1" ht="72" x14ac:dyDescent="0.25">
      <c r="A263" s="1236"/>
      <c r="B263" s="1246"/>
      <c r="C263" s="1285"/>
      <c r="D263" s="1285"/>
      <c r="E263" s="1286"/>
      <c r="F263" s="1287"/>
      <c r="G263" s="1288"/>
      <c r="H263" s="789" t="s">
        <v>1154</v>
      </c>
      <c r="I263" s="790" t="s">
        <v>1155</v>
      </c>
      <c r="J263" s="790">
        <v>1</v>
      </c>
      <c r="K263" s="791">
        <v>41348</v>
      </c>
      <c r="L263" s="791">
        <v>41486</v>
      </c>
      <c r="M263" s="793">
        <f>(+L263-K263)/7</f>
        <v>19.714285714285715</v>
      </c>
      <c r="N263" s="1289"/>
      <c r="O263" s="717">
        <v>1</v>
      </c>
      <c r="P263" s="718">
        <f>IF(O263/J263&gt;1,1,+O263/J263)</f>
        <v>1</v>
      </c>
      <c r="Q263" s="718">
        <f>+M263*P263</f>
        <v>19.714285714285715</v>
      </c>
      <c r="R263" s="718">
        <f>IF(L263&lt;=$T$8,Q263,0)</f>
        <v>19.714285714285715</v>
      </c>
      <c r="S263" s="121">
        <f>IF($T$8&gt;=L263,M263,0)</f>
        <v>19.714285714285715</v>
      </c>
      <c r="T263" s="719"/>
      <c r="U263" s="719"/>
      <c r="V263" s="795" t="s">
        <v>1156</v>
      </c>
      <c r="W263" s="128">
        <f>IF(P263=100%,2,0)</f>
        <v>2</v>
      </c>
      <c r="X263" s="128">
        <f>IF(L263&lt;$Z$3,0,1)</f>
        <v>0</v>
      </c>
      <c r="Y263" s="129" t="str">
        <f>IF(W263+X263&gt;1,"CUMPLIDA",IF(X263=1,"EN TERMINO","VENCIDA"))</f>
        <v>CUMPLIDA</v>
      </c>
      <c r="Z263" s="692"/>
      <c r="AA263" s="694"/>
      <c r="AB263" s="1271"/>
      <c r="AE263" s="703"/>
    </row>
    <row r="264" spans="1:31" s="617" customFormat="1" ht="84" x14ac:dyDescent="0.25">
      <c r="A264" s="1236"/>
      <c r="B264" s="1246"/>
      <c r="C264" s="1285"/>
      <c r="D264" s="1285"/>
      <c r="E264" s="1286"/>
      <c r="F264" s="1287"/>
      <c r="G264" s="1288"/>
      <c r="H264" s="789" t="s">
        <v>1157</v>
      </c>
      <c r="I264" s="790" t="s">
        <v>1158</v>
      </c>
      <c r="J264" s="790">
        <v>1</v>
      </c>
      <c r="K264" s="791">
        <v>41485</v>
      </c>
      <c r="L264" s="791">
        <v>41639</v>
      </c>
      <c r="M264" s="793">
        <f t="shared" si="60"/>
        <v>22</v>
      </c>
      <c r="N264" s="1289"/>
      <c r="O264" s="717">
        <v>1</v>
      </c>
      <c r="P264" s="718">
        <f>IF(O264/J264&gt;1,1,+O264/J264)</f>
        <v>1</v>
      </c>
      <c r="Q264" s="718">
        <f>+M264*P264</f>
        <v>22</v>
      </c>
      <c r="R264" s="718">
        <f>IF(L264&lt;=$T$8,Q264,0)</f>
        <v>22</v>
      </c>
      <c r="S264" s="121">
        <f>IF($T$8&gt;=L264,M264,0)</f>
        <v>22</v>
      </c>
      <c r="T264" s="719"/>
      <c r="U264" s="719"/>
      <c r="V264" s="795" t="s">
        <v>1159</v>
      </c>
      <c r="W264" s="128">
        <f>IF(P264=100%,2,0)</f>
        <v>2</v>
      </c>
      <c r="X264" s="128">
        <f>IF(L264&lt;$Z$3,0,1)</f>
        <v>0</v>
      </c>
      <c r="Y264" s="129" t="str">
        <f>IF(W264+X264&gt;1,"CUMPLIDA",IF(X264=1,"EN TERMINO","VENCIDA"))</f>
        <v>CUMPLIDA</v>
      </c>
      <c r="Z264" s="692"/>
      <c r="AA264" s="694"/>
      <c r="AB264" s="1271"/>
      <c r="AE264" s="703"/>
    </row>
    <row r="265" spans="1:31" s="617" customFormat="1" ht="108" x14ac:dyDescent="0.25">
      <c r="A265" s="1236"/>
      <c r="B265" s="1246"/>
      <c r="C265" s="1285"/>
      <c r="D265" s="1285"/>
      <c r="E265" s="1286"/>
      <c r="F265" s="1287"/>
      <c r="G265" s="1288"/>
      <c r="H265" s="789" t="s">
        <v>1160</v>
      </c>
      <c r="I265" s="790" t="s">
        <v>1151</v>
      </c>
      <c r="J265" s="790">
        <v>9</v>
      </c>
      <c r="K265" s="791">
        <v>41363</v>
      </c>
      <c r="L265" s="791">
        <v>41639</v>
      </c>
      <c r="M265" s="793">
        <f t="shared" si="60"/>
        <v>39.428571428571431</v>
      </c>
      <c r="N265" s="1289"/>
      <c r="O265" s="717">
        <v>9</v>
      </c>
      <c r="P265" s="718">
        <f>IF(O265/J265&gt;1,1,+O265/J265)</f>
        <v>1</v>
      </c>
      <c r="Q265" s="718">
        <f>+M265*P265</f>
        <v>39.428571428571431</v>
      </c>
      <c r="R265" s="718">
        <f>IF(L265&lt;=$T$8,Q265,0)</f>
        <v>39.428571428571431</v>
      </c>
      <c r="S265" s="121">
        <f>IF($T$8&gt;=L265,M265,0)</f>
        <v>39.428571428571431</v>
      </c>
      <c r="T265" s="719"/>
      <c r="U265" s="719"/>
      <c r="V265" s="795" t="s">
        <v>1161</v>
      </c>
      <c r="W265" s="128">
        <f>IF(P265=100%,2,0)</f>
        <v>2</v>
      </c>
      <c r="X265" s="128">
        <f>IF(L265&lt;$Z$3,0,1)</f>
        <v>0</v>
      </c>
      <c r="Y265" s="129" t="str">
        <f>IF(W265+X265&gt;1,"CUMPLIDA",IF(X265=1,"EN TERMINO","VENCIDA"))</f>
        <v>CUMPLIDA</v>
      </c>
      <c r="Z265" s="692"/>
      <c r="AA265" s="694"/>
      <c r="AB265" s="1271"/>
      <c r="AE265" s="703"/>
    </row>
    <row r="266" spans="1:31" s="617" customFormat="1" ht="51.75" thickBot="1" x14ac:dyDescent="0.3">
      <c r="A266" s="1223"/>
      <c r="B266" s="1244"/>
      <c r="C266" s="1278"/>
      <c r="D266" s="1278"/>
      <c r="E266" s="1282"/>
      <c r="F266" s="1284"/>
      <c r="G266" s="1273"/>
      <c r="H266" s="796" t="s">
        <v>1162</v>
      </c>
      <c r="I266" s="797" t="s">
        <v>1163</v>
      </c>
      <c r="J266" s="797">
        <v>1</v>
      </c>
      <c r="K266" s="798">
        <v>41485</v>
      </c>
      <c r="L266" s="798">
        <v>41639</v>
      </c>
      <c r="M266" s="799">
        <f t="shared" si="60"/>
        <v>22</v>
      </c>
      <c r="N266" s="1275"/>
      <c r="O266" s="721">
        <v>1</v>
      </c>
      <c r="P266" s="722">
        <f>IF(O266/J266&gt;1,1,+O266/J266)</f>
        <v>1</v>
      </c>
      <c r="Q266" s="722">
        <f>+M266*P266</f>
        <v>22</v>
      </c>
      <c r="R266" s="722">
        <f>IF(L266&lt;=$T$8,Q266,0)</f>
        <v>22</v>
      </c>
      <c r="S266" s="134">
        <f>IF($T$8&gt;=L266,M266,0)</f>
        <v>22</v>
      </c>
      <c r="T266" s="723"/>
      <c r="U266" s="723"/>
      <c r="V266" s="800" t="s">
        <v>1164</v>
      </c>
      <c r="W266" s="141">
        <f>IF(P266=100%,2,0)</f>
        <v>2</v>
      </c>
      <c r="X266" s="141">
        <f>IF(L266&lt;$Z$3,0,1)</f>
        <v>0</v>
      </c>
      <c r="Y266" s="142" t="str">
        <f>IF(W266+X266&gt;1,"CUMPLIDA",IF(X266=1,"EN TERMINO","VENCIDA"))</f>
        <v>CUMPLIDA</v>
      </c>
      <c r="Z266" s="692"/>
      <c r="AA266" s="694"/>
      <c r="AB266" s="1276"/>
      <c r="AE266" s="703"/>
    </row>
    <row r="267" spans="1:31" s="617" customFormat="1" ht="77.25" thickBot="1" x14ac:dyDescent="0.3">
      <c r="A267" s="695">
        <v>55</v>
      </c>
      <c r="B267" s="536">
        <v>0</v>
      </c>
      <c r="C267" s="777" t="s">
        <v>1165</v>
      </c>
      <c r="D267" s="777" t="s">
        <v>1166</v>
      </c>
      <c r="E267" s="697"/>
      <c r="F267" s="778" t="s">
        <v>1167</v>
      </c>
      <c r="G267" s="698"/>
      <c r="H267" s="779" t="s">
        <v>1168</v>
      </c>
      <c r="I267" s="780" t="s">
        <v>1169</v>
      </c>
      <c r="J267" s="780">
        <v>1</v>
      </c>
      <c r="K267" s="781">
        <v>41578</v>
      </c>
      <c r="L267" s="781">
        <v>41639</v>
      </c>
      <c r="M267" s="782">
        <f t="shared" si="60"/>
        <v>8.7142857142857135</v>
      </c>
      <c r="N267" s="704" t="s">
        <v>1145</v>
      </c>
      <c r="O267" s="724">
        <v>1</v>
      </c>
      <c r="P267" s="706">
        <f t="shared" si="63"/>
        <v>1</v>
      </c>
      <c r="Q267" s="706">
        <f t="shared" si="64"/>
        <v>8.7142857142857135</v>
      </c>
      <c r="R267" s="706">
        <f t="shared" si="65"/>
        <v>8.7142857142857135</v>
      </c>
      <c r="S267" s="79">
        <f t="shared" si="61"/>
        <v>8.7142857142857135</v>
      </c>
      <c r="T267" s="698"/>
      <c r="U267" s="698"/>
      <c r="V267" s="801" t="s">
        <v>1170</v>
      </c>
      <c r="W267" s="86">
        <f t="shared" si="66"/>
        <v>2</v>
      </c>
      <c r="X267" s="86">
        <f t="shared" si="67"/>
        <v>0</v>
      </c>
      <c r="Y267" s="87" t="str">
        <f t="shared" si="62"/>
        <v>CUMPLIDA</v>
      </c>
      <c r="Z267" s="692"/>
      <c r="AA267" s="694"/>
      <c r="AB267" s="53" t="str">
        <f>IF(Y267="CUMPLIDA","CUMPLIDA",IF(Y267="EN TERMINO","EN TERMINO","VENCIDA"))</f>
        <v>CUMPLIDA</v>
      </c>
      <c r="AE267" s="703"/>
    </row>
    <row r="268" spans="1:31" s="617" customFormat="1" ht="77.25" thickBot="1" x14ac:dyDescent="0.3">
      <c r="A268" s="695">
        <v>56</v>
      </c>
      <c r="B268" s="536">
        <v>0</v>
      </c>
      <c r="C268" s="777" t="s">
        <v>1171</v>
      </c>
      <c r="D268" s="777" t="s">
        <v>1172</v>
      </c>
      <c r="E268" s="697"/>
      <c r="F268" s="778" t="s">
        <v>1173</v>
      </c>
      <c r="G268" s="698"/>
      <c r="H268" s="779" t="s">
        <v>1149</v>
      </c>
      <c r="I268" s="780" t="s">
        <v>1174</v>
      </c>
      <c r="J268" s="780">
        <v>1</v>
      </c>
      <c r="K268" s="781">
        <v>41326</v>
      </c>
      <c r="L268" s="781">
        <v>41639</v>
      </c>
      <c r="M268" s="782">
        <f t="shared" si="60"/>
        <v>44.714285714285715</v>
      </c>
      <c r="N268" s="704" t="s">
        <v>1145</v>
      </c>
      <c r="O268" s="724">
        <v>1</v>
      </c>
      <c r="P268" s="706">
        <f>IF(O268/J268&gt;1,1,+O268/J268)</f>
        <v>1</v>
      </c>
      <c r="Q268" s="706">
        <f>+M268*P268</f>
        <v>44.714285714285715</v>
      </c>
      <c r="R268" s="706">
        <f>IF(L268&lt;=$T$8,Q268,0)</f>
        <v>44.714285714285715</v>
      </c>
      <c r="S268" s="79">
        <f>IF($T$8&gt;=L268,M268,0)</f>
        <v>44.714285714285715</v>
      </c>
      <c r="T268" s="698"/>
      <c r="U268" s="698"/>
      <c r="V268" s="801" t="s">
        <v>1175</v>
      </c>
      <c r="W268" s="86">
        <f>IF(P268=100%,2,0)</f>
        <v>2</v>
      </c>
      <c r="X268" s="86">
        <f>IF(L268&lt;$Z$3,0,1)</f>
        <v>0</v>
      </c>
      <c r="Y268" s="87" t="str">
        <f>IF(W268+X268&gt;1,"CUMPLIDA",IF(X268=1,"EN TERMINO","VENCIDA"))</f>
        <v>CUMPLIDA</v>
      </c>
      <c r="Z268" s="692"/>
      <c r="AA268" s="694"/>
      <c r="AB268" s="53" t="str">
        <f>IF(Y268="CUMPLIDA","CUMPLIDA",IF(Y268="EN TERMINO","EN TERMINO","VENCIDA"))</f>
        <v>CUMPLIDA</v>
      </c>
      <c r="AE268" s="703"/>
    </row>
    <row r="269" spans="1:31" s="617" customFormat="1" ht="204" x14ac:dyDescent="0.25">
      <c r="A269" s="1222">
        <v>57</v>
      </c>
      <c r="B269" s="1243">
        <v>0</v>
      </c>
      <c r="C269" s="1277" t="s">
        <v>1176</v>
      </c>
      <c r="D269" s="1277" t="s">
        <v>1177</v>
      </c>
      <c r="E269" s="1281"/>
      <c r="F269" s="1283" t="s">
        <v>1149</v>
      </c>
      <c r="G269" s="1272"/>
      <c r="H269" s="802" t="s">
        <v>1150</v>
      </c>
      <c r="I269" s="784" t="s">
        <v>1151</v>
      </c>
      <c r="J269" s="784">
        <v>9</v>
      </c>
      <c r="K269" s="785">
        <v>41363</v>
      </c>
      <c r="L269" s="786">
        <v>41639</v>
      </c>
      <c r="M269" s="787">
        <f t="shared" si="60"/>
        <v>39.428571428571431</v>
      </c>
      <c r="N269" s="1274" t="s">
        <v>1145</v>
      </c>
      <c r="O269" s="708">
        <v>1</v>
      </c>
      <c r="P269" s="709">
        <f t="shared" si="63"/>
        <v>0.1111111111111111</v>
      </c>
      <c r="Q269" s="709">
        <f t="shared" si="64"/>
        <v>4.3809523809523814</v>
      </c>
      <c r="R269" s="709">
        <f t="shared" si="65"/>
        <v>4.3809523809523814</v>
      </c>
      <c r="S269" s="108">
        <f t="shared" si="61"/>
        <v>39.428571428571431</v>
      </c>
      <c r="T269" s="710"/>
      <c r="U269" s="710"/>
      <c r="V269" s="803" t="s">
        <v>1152</v>
      </c>
      <c r="W269" s="115">
        <f t="shared" si="66"/>
        <v>0</v>
      </c>
      <c r="X269" s="115">
        <f t="shared" si="67"/>
        <v>0</v>
      </c>
      <c r="Y269" s="116" t="str">
        <f t="shared" si="62"/>
        <v>VENCIDA</v>
      </c>
      <c r="Z269" s="692"/>
      <c r="AA269" s="694"/>
      <c r="AB269" s="1233" t="str">
        <f>IF(Y269&amp;Y270&amp;Y271&amp;Y272&amp;Y273&amp;Y274="CUMPLIDA","CUMPLIDA",IF(OR(Y269="VENCIDA",Y270="VENCIDA",Y271="VENCIDA",Y272="VENCIDA",Y273="VENCIDA",Y274="VENCIDA"),"VENCIDA",IF(W269+W270+W271+W272+W273+W274=12,"CUMPLIDA","EN TERMINO")))</f>
        <v>VENCIDA</v>
      </c>
      <c r="AE269" s="703"/>
    </row>
    <row r="270" spans="1:31" s="617" customFormat="1" ht="204" x14ac:dyDescent="0.25">
      <c r="A270" s="1236"/>
      <c r="B270" s="1246"/>
      <c r="C270" s="1285"/>
      <c r="D270" s="1285"/>
      <c r="E270" s="1286"/>
      <c r="F270" s="1287"/>
      <c r="G270" s="1288"/>
      <c r="H270" s="789" t="s">
        <v>1178</v>
      </c>
      <c r="I270" s="790" t="s">
        <v>1151</v>
      </c>
      <c r="J270" s="790">
        <v>9</v>
      </c>
      <c r="K270" s="791">
        <v>41363</v>
      </c>
      <c r="L270" s="792">
        <v>41639</v>
      </c>
      <c r="M270" s="793">
        <f t="shared" si="60"/>
        <v>39.428571428571431</v>
      </c>
      <c r="N270" s="1289"/>
      <c r="O270" s="717">
        <v>1</v>
      </c>
      <c r="P270" s="718">
        <f t="shared" si="63"/>
        <v>0.1111111111111111</v>
      </c>
      <c r="Q270" s="718">
        <f t="shared" si="64"/>
        <v>4.3809523809523814</v>
      </c>
      <c r="R270" s="718">
        <f t="shared" si="65"/>
        <v>4.3809523809523814</v>
      </c>
      <c r="S270" s="121">
        <f t="shared" si="61"/>
        <v>39.428571428571431</v>
      </c>
      <c r="T270" s="719"/>
      <c r="U270" s="719"/>
      <c r="V270" s="804" t="s">
        <v>1179</v>
      </c>
      <c r="W270" s="128">
        <f t="shared" si="66"/>
        <v>0</v>
      </c>
      <c r="X270" s="128">
        <f t="shared" si="67"/>
        <v>0</v>
      </c>
      <c r="Y270" s="129" t="str">
        <f t="shared" si="62"/>
        <v>VENCIDA</v>
      </c>
      <c r="Z270" s="692"/>
      <c r="AA270" s="694"/>
      <c r="AB270" s="1271"/>
      <c r="AE270" s="703"/>
    </row>
    <row r="271" spans="1:31" s="617" customFormat="1" ht="72" x14ac:dyDescent="0.25">
      <c r="A271" s="1236"/>
      <c r="B271" s="1246"/>
      <c r="C271" s="1285"/>
      <c r="D271" s="1285"/>
      <c r="E271" s="1286"/>
      <c r="F271" s="1287"/>
      <c r="G271" s="1288"/>
      <c r="H271" s="789" t="s">
        <v>1154</v>
      </c>
      <c r="I271" s="790" t="s">
        <v>1155</v>
      </c>
      <c r="J271" s="790">
        <v>1</v>
      </c>
      <c r="K271" s="791">
        <v>41348</v>
      </c>
      <c r="L271" s="791">
        <v>41486</v>
      </c>
      <c r="M271" s="793">
        <f t="shared" si="60"/>
        <v>19.714285714285715</v>
      </c>
      <c r="N271" s="1289"/>
      <c r="O271" s="717">
        <v>1</v>
      </c>
      <c r="P271" s="718">
        <f>IF(O271/J271&gt;1,1,+O271/J271)</f>
        <v>1</v>
      </c>
      <c r="Q271" s="718">
        <f>+M271*P271</f>
        <v>19.714285714285715</v>
      </c>
      <c r="R271" s="718">
        <f>IF(L271&lt;=$T$8,Q271,0)</f>
        <v>19.714285714285715</v>
      </c>
      <c r="S271" s="121">
        <f>IF($T$8&gt;=L271,M271,0)</f>
        <v>19.714285714285715</v>
      </c>
      <c r="T271" s="719"/>
      <c r="U271" s="719"/>
      <c r="V271" s="795" t="s">
        <v>1156</v>
      </c>
      <c r="W271" s="128">
        <f>IF(P271=100%,2,0)</f>
        <v>2</v>
      </c>
      <c r="X271" s="128">
        <f>IF(L271&lt;$Z$3,0,1)</f>
        <v>0</v>
      </c>
      <c r="Y271" s="129" t="str">
        <f t="shared" si="62"/>
        <v>CUMPLIDA</v>
      </c>
      <c r="Z271" s="692"/>
      <c r="AA271" s="694"/>
      <c r="AB271" s="1271"/>
      <c r="AE271" s="703"/>
    </row>
    <row r="272" spans="1:31" s="617" customFormat="1" ht="84" x14ac:dyDescent="0.25">
      <c r="A272" s="1236"/>
      <c r="B272" s="1246"/>
      <c r="C272" s="1285"/>
      <c r="D272" s="1285"/>
      <c r="E272" s="1286"/>
      <c r="F272" s="1287"/>
      <c r="G272" s="1288"/>
      <c r="H272" s="789" t="s">
        <v>1157</v>
      </c>
      <c r="I272" s="790" t="s">
        <v>1180</v>
      </c>
      <c r="J272" s="790">
        <v>1</v>
      </c>
      <c r="K272" s="791">
        <v>41485</v>
      </c>
      <c r="L272" s="791">
        <v>41639</v>
      </c>
      <c r="M272" s="793">
        <f t="shared" si="60"/>
        <v>22</v>
      </c>
      <c r="N272" s="1289"/>
      <c r="O272" s="717">
        <v>1</v>
      </c>
      <c r="P272" s="718">
        <f>IF(O272/J272&gt;1,1,+O272/J272)</f>
        <v>1</v>
      </c>
      <c r="Q272" s="718">
        <f>+M272*P272</f>
        <v>22</v>
      </c>
      <c r="R272" s="718">
        <f>IF(L272&lt;=$T$8,Q272,0)</f>
        <v>22</v>
      </c>
      <c r="S272" s="121">
        <f>IF($T$8&gt;=L272,M272,0)</f>
        <v>22</v>
      </c>
      <c r="T272" s="719"/>
      <c r="U272" s="719"/>
      <c r="V272" s="795" t="s">
        <v>1159</v>
      </c>
      <c r="W272" s="128">
        <f>IF(P272=100%,2,0)</f>
        <v>2</v>
      </c>
      <c r="X272" s="128">
        <f>IF(L272&lt;$Z$3,0,1)</f>
        <v>0</v>
      </c>
      <c r="Y272" s="129" t="str">
        <f t="shared" si="62"/>
        <v>CUMPLIDA</v>
      </c>
      <c r="Z272" s="692"/>
      <c r="AA272" s="694"/>
      <c r="AB272" s="1271"/>
      <c r="AE272" s="703"/>
    </row>
    <row r="273" spans="1:31" s="617" customFormat="1" ht="108" x14ac:dyDescent="0.25">
      <c r="A273" s="1236"/>
      <c r="B273" s="1246"/>
      <c r="C273" s="1285"/>
      <c r="D273" s="1285"/>
      <c r="E273" s="1286"/>
      <c r="F273" s="1287"/>
      <c r="G273" s="1288"/>
      <c r="H273" s="789" t="s">
        <v>1160</v>
      </c>
      <c r="I273" s="790" t="s">
        <v>1151</v>
      </c>
      <c r="J273" s="790">
        <v>9</v>
      </c>
      <c r="K273" s="791">
        <v>41363</v>
      </c>
      <c r="L273" s="791">
        <v>41639</v>
      </c>
      <c r="M273" s="793">
        <f t="shared" si="60"/>
        <v>39.428571428571431</v>
      </c>
      <c r="N273" s="1289"/>
      <c r="O273" s="717">
        <v>9</v>
      </c>
      <c r="P273" s="718">
        <f>IF(O273/J273&gt;1,1,+O273/J273)</f>
        <v>1</v>
      </c>
      <c r="Q273" s="718">
        <f>+M273*P273</f>
        <v>39.428571428571431</v>
      </c>
      <c r="R273" s="718">
        <f>IF(L273&lt;=$T$8,Q273,0)</f>
        <v>39.428571428571431</v>
      </c>
      <c r="S273" s="121">
        <f>IF($T$8&gt;=L273,M273,0)</f>
        <v>39.428571428571431</v>
      </c>
      <c r="T273" s="719"/>
      <c r="U273" s="719"/>
      <c r="V273" s="795" t="s">
        <v>1161</v>
      </c>
      <c r="W273" s="128">
        <f>IF(P273=100%,2,0)</f>
        <v>2</v>
      </c>
      <c r="X273" s="128">
        <f>IF(L273&lt;$Z$3,0,1)</f>
        <v>0</v>
      </c>
      <c r="Y273" s="129" t="str">
        <f t="shared" si="62"/>
        <v>CUMPLIDA</v>
      </c>
      <c r="Z273" s="692"/>
      <c r="AA273" s="694"/>
      <c r="AB273" s="1271"/>
      <c r="AE273" s="703"/>
    </row>
    <row r="274" spans="1:31" s="617" customFormat="1" ht="51.75" thickBot="1" x14ac:dyDescent="0.3">
      <c r="A274" s="1223"/>
      <c r="B274" s="1244"/>
      <c r="C274" s="1278"/>
      <c r="D274" s="1278"/>
      <c r="E274" s="1282"/>
      <c r="F274" s="1284"/>
      <c r="G274" s="1273"/>
      <c r="H274" s="796" t="s">
        <v>1162</v>
      </c>
      <c r="I274" s="797" t="s">
        <v>1163</v>
      </c>
      <c r="J274" s="797">
        <v>1</v>
      </c>
      <c r="K274" s="798">
        <v>41485</v>
      </c>
      <c r="L274" s="798">
        <v>41639</v>
      </c>
      <c r="M274" s="799">
        <f t="shared" si="60"/>
        <v>22</v>
      </c>
      <c r="N274" s="1275"/>
      <c r="O274" s="721">
        <v>1</v>
      </c>
      <c r="P274" s="722">
        <f>IF(O274/J274&gt;1,1,+O274/J274)</f>
        <v>1</v>
      </c>
      <c r="Q274" s="722">
        <f>+M274*P274</f>
        <v>22</v>
      </c>
      <c r="R274" s="722">
        <f>IF(L274&lt;=$T$8,Q274,0)</f>
        <v>22</v>
      </c>
      <c r="S274" s="134">
        <f>IF($T$8&gt;=L274,M274,0)</f>
        <v>22</v>
      </c>
      <c r="T274" s="723"/>
      <c r="U274" s="723"/>
      <c r="V274" s="800" t="s">
        <v>1181</v>
      </c>
      <c r="W274" s="141">
        <f>IF(P274=100%,2,0)</f>
        <v>2</v>
      </c>
      <c r="X274" s="141">
        <f>IF(L274&lt;$Z$3,0,1)</f>
        <v>0</v>
      </c>
      <c r="Y274" s="142" t="str">
        <f t="shared" si="62"/>
        <v>CUMPLIDA</v>
      </c>
      <c r="Z274" s="692"/>
      <c r="AA274" s="694"/>
      <c r="AB274" s="1276"/>
      <c r="AE274" s="703"/>
    </row>
    <row r="275" spans="1:31" s="617" customFormat="1" ht="76.5" x14ac:dyDescent="0.25">
      <c r="A275" s="1222">
        <v>58</v>
      </c>
      <c r="B275" s="1243">
        <v>0</v>
      </c>
      <c r="C275" s="1277" t="s">
        <v>1182</v>
      </c>
      <c r="D275" s="1277" t="s">
        <v>1183</v>
      </c>
      <c r="E275" s="1281"/>
      <c r="F275" s="1283" t="s">
        <v>1184</v>
      </c>
      <c r="G275" s="1272"/>
      <c r="H275" s="802" t="s">
        <v>1185</v>
      </c>
      <c r="I275" s="784" t="s">
        <v>1186</v>
      </c>
      <c r="J275" s="784">
        <v>1</v>
      </c>
      <c r="K275" s="785">
        <v>41326</v>
      </c>
      <c r="L275" s="785">
        <v>41639</v>
      </c>
      <c r="M275" s="787">
        <f t="shared" si="60"/>
        <v>44.714285714285715</v>
      </c>
      <c r="N275" s="1274" t="s">
        <v>1145</v>
      </c>
      <c r="O275" s="708">
        <v>1</v>
      </c>
      <c r="P275" s="709">
        <f t="shared" si="63"/>
        <v>1</v>
      </c>
      <c r="Q275" s="709">
        <f t="shared" si="64"/>
        <v>44.714285714285715</v>
      </c>
      <c r="R275" s="709">
        <f t="shared" si="65"/>
        <v>44.714285714285715</v>
      </c>
      <c r="S275" s="108">
        <f t="shared" si="61"/>
        <v>44.714285714285715</v>
      </c>
      <c r="T275" s="710"/>
      <c r="U275" s="710"/>
      <c r="V275" s="805" t="s">
        <v>1187</v>
      </c>
      <c r="W275" s="115">
        <f t="shared" si="66"/>
        <v>2</v>
      </c>
      <c r="X275" s="115">
        <f t="shared" si="67"/>
        <v>0</v>
      </c>
      <c r="Y275" s="116" t="str">
        <f t="shared" si="62"/>
        <v>CUMPLIDA</v>
      </c>
      <c r="Z275" s="692"/>
      <c r="AA275" s="694"/>
      <c r="AB275" s="1233" t="str">
        <f>IF(Y275&amp;Y276&amp;Y277&amp;Y278="CUMPLIDA","CUMPLIDA",IF(OR(Y275="VENCIDA",Y276="VENCIDA",Y277="VENCIDA",Y278="VENCIDA"),"VENCIDA",IF(W275+W276+W277+W278=8,"CUMPLIDA","EN TERMINO")))</f>
        <v>CUMPLIDA</v>
      </c>
      <c r="AE275" s="703"/>
    </row>
    <row r="276" spans="1:31" s="617" customFormat="1" ht="51" x14ac:dyDescent="0.25">
      <c r="A276" s="1236"/>
      <c r="B276" s="1246"/>
      <c r="C276" s="1285"/>
      <c r="D276" s="1285"/>
      <c r="E276" s="1286"/>
      <c r="F276" s="1287"/>
      <c r="G276" s="1288"/>
      <c r="H276" s="789" t="s">
        <v>1188</v>
      </c>
      <c r="I276" s="790" t="s">
        <v>1189</v>
      </c>
      <c r="J276" s="790">
        <v>1</v>
      </c>
      <c r="K276" s="791">
        <v>41326</v>
      </c>
      <c r="L276" s="791">
        <v>41639</v>
      </c>
      <c r="M276" s="793">
        <f t="shared" si="60"/>
        <v>44.714285714285715</v>
      </c>
      <c r="N276" s="1289"/>
      <c r="O276" s="717">
        <v>1</v>
      </c>
      <c r="P276" s="718">
        <f t="shared" si="63"/>
        <v>1</v>
      </c>
      <c r="Q276" s="718">
        <f t="shared" si="64"/>
        <v>44.714285714285715</v>
      </c>
      <c r="R276" s="718">
        <f t="shared" si="65"/>
        <v>44.714285714285715</v>
      </c>
      <c r="S276" s="121">
        <f t="shared" si="61"/>
        <v>44.714285714285715</v>
      </c>
      <c r="T276" s="719"/>
      <c r="U276" s="719"/>
      <c r="V276" s="795" t="s">
        <v>1190</v>
      </c>
      <c r="W276" s="128">
        <f t="shared" si="66"/>
        <v>2</v>
      </c>
      <c r="X276" s="128">
        <f t="shared" si="67"/>
        <v>0</v>
      </c>
      <c r="Y276" s="129" t="str">
        <f t="shared" si="62"/>
        <v>CUMPLIDA</v>
      </c>
      <c r="Z276" s="692"/>
      <c r="AA276" s="694"/>
      <c r="AB276" s="1271"/>
      <c r="AE276" s="703"/>
    </row>
    <row r="277" spans="1:31" s="617" customFormat="1" ht="63.75" x14ac:dyDescent="0.25">
      <c r="A277" s="1236"/>
      <c r="B277" s="1246"/>
      <c r="C277" s="1285"/>
      <c r="D277" s="1285"/>
      <c r="E277" s="1286"/>
      <c r="F277" s="1287"/>
      <c r="G277" s="1288"/>
      <c r="H277" s="789" t="s">
        <v>1191</v>
      </c>
      <c r="I277" s="790" t="s">
        <v>1189</v>
      </c>
      <c r="J277" s="790">
        <v>1</v>
      </c>
      <c r="K277" s="791">
        <v>41326</v>
      </c>
      <c r="L277" s="791">
        <v>41639</v>
      </c>
      <c r="M277" s="793">
        <f t="shared" ref="M277:M294" si="68">(+L277-K277)/7</f>
        <v>44.714285714285715</v>
      </c>
      <c r="N277" s="1289"/>
      <c r="O277" s="717">
        <v>1</v>
      </c>
      <c r="P277" s="718">
        <f t="shared" si="63"/>
        <v>1</v>
      </c>
      <c r="Q277" s="718">
        <f t="shared" si="64"/>
        <v>44.714285714285715</v>
      </c>
      <c r="R277" s="718">
        <f t="shared" si="65"/>
        <v>44.714285714285715</v>
      </c>
      <c r="S277" s="121">
        <f t="shared" ref="S277:S290" si="69">IF($T$8&gt;=L277,M277,0)</f>
        <v>44.714285714285715</v>
      </c>
      <c r="T277" s="719"/>
      <c r="U277" s="719"/>
      <c r="V277" s="795" t="s">
        <v>1190</v>
      </c>
      <c r="W277" s="128">
        <f t="shared" si="66"/>
        <v>2</v>
      </c>
      <c r="X277" s="128">
        <f t="shared" si="67"/>
        <v>0</v>
      </c>
      <c r="Y277" s="129" t="str">
        <f t="shared" ref="Y277:Y290" si="70">IF(W277+X277&gt;1,"CUMPLIDA",IF(X277=1,"EN TERMINO","VENCIDA"))</f>
        <v>CUMPLIDA</v>
      </c>
      <c r="Z277" s="692"/>
      <c r="AA277" s="694"/>
      <c r="AB277" s="1271"/>
      <c r="AE277" s="703"/>
    </row>
    <row r="278" spans="1:31" s="617" customFormat="1" ht="90" thickBot="1" x14ac:dyDescent="0.3">
      <c r="A278" s="1223"/>
      <c r="B278" s="1244"/>
      <c r="C278" s="1278"/>
      <c r="D278" s="1278"/>
      <c r="E278" s="1282"/>
      <c r="F278" s="1284"/>
      <c r="G278" s="1273"/>
      <c r="H278" s="796" t="s">
        <v>1192</v>
      </c>
      <c r="I278" s="797" t="s">
        <v>1180</v>
      </c>
      <c r="J278" s="797">
        <v>1</v>
      </c>
      <c r="K278" s="798">
        <v>41326</v>
      </c>
      <c r="L278" s="798">
        <v>41639</v>
      </c>
      <c r="M278" s="799">
        <f t="shared" si="68"/>
        <v>44.714285714285715</v>
      </c>
      <c r="N278" s="1275"/>
      <c r="O278" s="721">
        <v>1</v>
      </c>
      <c r="P278" s="722">
        <f t="shared" ref="P278:P290" si="71">IF(O278/J278&gt;1,1,+O278/J278)</f>
        <v>1</v>
      </c>
      <c r="Q278" s="722">
        <f t="shared" ref="Q278:Q290" si="72">+M278*P278</f>
        <v>44.714285714285715</v>
      </c>
      <c r="R278" s="722">
        <f t="shared" ref="R278:R290" si="73">IF(L278&lt;=$T$8,Q278,0)</f>
        <v>44.714285714285715</v>
      </c>
      <c r="S278" s="134">
        <f t="shared" si="69"/>
        <v>44.714285714285715</v>
      </c>
      <c r="T278" s="723"/>
      <c r="U278" s="723"/>
      <c r="V278" s="800" t="s">
        <v>1193</v>
      </c>
      <c r="W278" s="141">
        <f t="shared" ref="W278:W290" si="74">IF(P278=100%,2,0)</f>
        <v>2</v>
      </c>
      <c r="X278" s="141">
        <f t="shared" ref="X278:X290" si="75">IF(L278&lt;$Z$3,0,1)</f>
        <v>0</v>
      </c>
      <c r="Y278" s="142" t="str">
        <f t="shared" si="70"/>
        <v>CUMPLIDA</v>
      </c>
      <c r="Z278" s="692"/>
      <c r="AA278" s="694"/>
      <c r="AB278" s="1276"/>
      <c r="AE278" s="703"/>
    </row>
    <row r="279" spans="1:31" s="617" customFormat="1" ht="102.75" thickBot="1" x14ac:dyDescent="0.3">
      <c r="A279" s="695">
        <v>59</v>
      </c>
      <c r="B279" s="536">
        <v>0</v>
      </c>
      <c r="C279" s="777" t="s">
        <v>1194</v>
      </c>
      <c r="D279" s="777" t="s">
        <v>1195</v>
      </c>
      <c r="E279" s="697"/>
      <c r="F279" s="778" t="s">
        <v>1142</v>
      </c>
      <c r="G279" s="698"/>
      <c r="H279" s="779" t="s">
        <v>1143</v>
      </c>
      <c r="I279" s="780" t="s">
        <v>1144</v>
      </c>
      <c r="J279" s="780">
        <v>1</v>
      </c>
      <c r="K279" s="781">
        <v>41326</v>
      </c>
      <c r="L279" s="781">
        <v>41639</v>
      </c>
      <c r="M279" s="782">
        <f t="shared" si="68"/>
        <v>44.714285714285715</v>
      </c>
      <c r="N279" s="704" t="s">
        <v>1145</v>
      </c>
      <c r="O279" s="724">
        <v>1</v>
      </c>
      <c r="P279" s="706">
        <f t="shared" si="71"/>
        <v>1</v>
      </c>
      <c r="Q279" s="706">
        <f t="shared" si="72"/>
        <v>44.714285714285715</v>
      </c>
      <c r="R279" s="706">
        <f t="shared" si="73"/>
        <v>44.714285714285715</v>
      </c>
      <c r="S279" s="79">
        <f t="shared" si="69"/>
        <v>44.714285714285715</v>
      </c>
      <c r="T279" s="698"/>
      <c r="U279" s="698"/>
      <c r="V279" s="801" t="s">
        <v>1193</v>
      </c>
      <c r="W279" s="86">
        <f t="shared" si="74"/>
        <v>2</v>
      </c>
      <c r="X279" s="86">
        <f t="shared" si="75"/>
        <v>0</v>
      </c>
      <c r="Y279" s="87" t="str">
        <f t="shared" si="70"/>
        <v>CUMPLIDA</v>
      </c>
      <c r="Z279" s="692"/>
      <c r="AA279" s="694"/>
      <c r="AB279" s="53" t="str">
        <f>IF(Y279="CUMPLIDA","CUMPLIDA",IF(Y279="EN TERMINO","EN TERMINO","VENCIDA"))</f>
        <v>CUMPLIDA</v>
      </c>
      <c r="AE279" s="703"/>
    </row>
    <row r="280" spans="1:31" s="617" customFormat="1" ht="102.75" thickBot="1" x14ac:dyDescent="0.3">
      <c r="A280" s="695">
        <v>60</v>
      </c>
      <c r="B280" s="536">
        <v>0</v>
      </c>
      <c r="C280" s="777" t="s">
        <v>1196</v>
      </c>
      <c r="D280" s="777" t="s">
        <v>1197</v>
      </c>
      <c r="E280" s="697"/>
      <c r="F280" s="778" t="s">
        <v>1149</v>
      </c>
      <c r="G280" s="698"/>
      <c r="H280" s="779" t="s">
        <v>1198</v>
      </c>
      <c r="I280" s="780" t="s">
        <v>1155</v>
      </c>
      <c r="J280" s="780">
        <v>1</v>
      </c>
      <c r="K280" s="781">
        <v>41348</v>
      </c>
      <c r="L280" s="781">
        <v>41486</v>
      </c>
      <c r="M280" s="782">
        <f t="shared" si="68"/>
        <v>19.714285714285715</v>
      </c>
      <c r="N280" s="704" t="s">
        <v>1145</v>
      </c>
      <c r="O280" s="724">
        <v>1</v>
      </c>
      <c r="P280" s="706">
        <f>IF(O280/J280&gt;1,1,+O280/J280)</f>
        <v>1</v>
      </c>
      <c r="Q280" s="706">
        <f>+M280*P280</f>
        <v>19.714285714285715</v>
      </c>
      <c r="R280" s="706">
        <f>IF(L280&lt;=$T$8,Q280,0)</f>
        <v>19.714285714285715</v>
      </c>
      <c r="S280" s="79">
        <f>IF($T$8&gt;=L280,M280,0)</f>
        <v>19.714285714285715</v>
      </c>
      <c r="T280" s="698"/>
      <c r="U280" s="698"/>
      <c r="V280" s="801" t="s">
        <v>1199</v>
      </c>
      <c r="W280" s="86">
        <f>IF(P280=100%,2,0)</f>
        <v>2</v>
      </c>
      <c r="X280" s="86">
        <f t="shared" si="75"/>
        <v>0</v>
      </c>
      <c r="Y280" s="87" t="str">
        <f t="shared" si="70"/>
        <v>CUMPLIDA</v>
      </c>
      <c r="Z280" s="692"/>
      <c r="AA280" s="694"/>
      <c r="AB280" s="53" t="str">
        <f>IF(Y280="CUMPLIDA","CUMPLIDA",IF(Y280="EN TERMINO","EN TERMINO","VENCIDA"))</f>
        <v>CUMPLIDA</v>
      </c>
      <c r="AE280" s="703"/>
    </row>
    <row r="281" spans="1:31" s="617" customFormat="1" ht="90" thickBot="1" x14ac:dyDescent="0.3">
      <c r="A281" s="695">
        <v>61</v>
      </c>
      <c r="B281" s="536">
        <v>0</v>
      </c>
      <c r="C281" s="777" t="s">
        <v>1200</v>
      </c>
      <c r="D281" s="777" t="s">
        <v>1197</v>
      </c>
      <c r="E281" s="697"/>
      <c r="F281" s="778" t="s">
        <v>1167</v>
      </c>
      <c r="G281" s="698"/>
      <c r="H281" s="779" t="s">
        <v>1168</v>
      </c>
      <c r="I281" s="780" t="s">
        <v>1169</v>
      </c>
      <c r="J281" s="780">
        <v>1</v>
      </c>
      <c r="K281" s="781">
        <v>41578</v>
      </c>
      <c r="L281" s="781">
        <v>41639</v>
      </c>
      <c r="M281" s="782">
        <f t="shared" si="68"/>
        <v>8.7142857142857135</v>
      </c>
      <c r="N281" s="704" t="s">
        <v>1145</v>
      </c>
      <c r="O281" s="724">
        <v>1</v>
      </c>
      <c r="P281" s="706">
        <f t="shared" si="71"/>
        <v>1</v>
      </c>
      <c r="Q281" s="706">
        <f t="shared" si="72"/>
        <v>8.7142857142857135</v>
      </c>
      <c r="R281" s="706">
        <f t="shared" si="73"/>
        <v>8.7142857142857135</v>
      </c>
      <c r="S281" s="79">
        <f t="shared" si="69"/>
        <v>8.7142857142857135</v>
      </c>
      <c r="T281" s="698"/>
      <c r="U281" s="698"/>
      <c r="V281" s="801" t="s">
        <v>1170</v>
      </c>
      <c r="W281" s="86">
        <f t="shared" si="74"/>
        <v>2</v>
      </c>
      <c r="X281" s="86">
        <f t="shared" si="75"/>
        <v>0</v>
      </c>
      <c r="Y281" s="87" t="str">
        <f t="shared" si="70"/>
        <v>CUMPLIDA</v>
      </c>
      <c r="Z281" s="692"/>
      <c r="AA281" s="694"/>
      <c r="AB281" s="53" t="str">
        <f>IF(Y281="CUMPLIDA","CUMPLIDA",IF(Y281="EN TERMINO","EN TERMINO","VENCIDA"))</f>
        <v>CUMPLIDA</v>
      </c>
      <c r="AE281" s="703"/>
    </row>
    <row r="282" spans="1:31" s="617" customFormat="1" ht="90" thickBot="1" x14ac:dyDescent="0.3">
      <c r="A282" s="695">
        <v>62</v>
      </c>
      <c r="B282" s="536">
        <v>0</v>
      </c>
      <c r="C282" s="777" t="s">
        <v>1201</v>
      </c>
      <c r="D282" s="777" t="s">
        <v>1197</v>
      </c>
      <c r="E282" s="697"/>
      <c r="F282" s="778" t="s">
        <v>1173</v>
      </c>
      <c r="G282" s="698"/>
      <c r="H282" s="779" t="s">
        <v>1149</v>
      </c>
      <c r="I282" s="780" t="s">
        <v>1174</v>
      </c>
      <c r="J282" s="780">
        <v>1</v>
      </c>
      <c r="K282" s="781">
        <v>41326</v>
      </c>
      <c r="L282" s="781">
        <v>41639</v>
      </c>
      <c r="M282" s="782">
        <f t="shared" si="68"/>
        <v>44.714285714285715</v>
      </c>
      <c r="N282" s="704" t="s">
        <v>1145</v>
      </c>
      <c r="O282" s="724">
        <v>1</v>
      </c>
      <c r="P282" s="706">
        <f>IF(O282/J282&gt;1,1,+O282/J282)</f>
        <v>1</v>
      </c>
      <c r="Q282" s="706">
        <f>+M282*P282</f>
        <v>44.714285714285715</v>
      </c>
      <c r="R282" s="706">
        <f>IF(L282&lt;=$T$8,Q282,0)</f>
        <v>44.714285714285715</v>
      </c>
      <c r="S282" s="79">
        <f>IF($T$8&gt;=L282,M282,0)</f>
        <v>44.714285714285715</v>
      </c>
      <c r="T282" s="698"/>
      <c r="U282" s="698"/>
      <c r="V282" s="801" t="s">
        <v>1175</v>
      </c>
      <c r="W282" s="86">
        <f>IF(P282=100%,2,0)</f>
        <v>2</v>
      </c>
      <c r="X282" s="86">
        <f>IF(L282&lt;$Z$3,0,1)</f>
        <v>0</v>
      </c>
      <c r="Y282" s="87" t="str">
        <f t="shared" si="70"/>
        <v>CUMPLIDA</v>
      </c>
      <c r="Z282" s="692"/>
      <c r="AA282" s="694"/>
      <c r="AB282" s="53" t="str">
        <f>IF(Y282="CUMPLIDA","CUMPLIDA",IF(Y282="EN TERMINO","EN TERMINO","VENCIDA"))</f>
        <v>CUMPLIDA</v>
      </c>
      <c r="AE282" s="703"/>
    </row>
    <row r="283" spans="1:31" s="617" customFormat="1" ht="204" x14ac:dyDescent="0.25">
      <c r="A283" s="1222">
        <v>63</v>
      </c>
      <c r="B283" s="1243">
        <v>0</v>
      </c>
      <c r="C283" s="1277" t="s">
        <v>1202</v>
      </c>
      <c r="D283" s="1277" t="s">
        <v>1203</v>
      </c>
      <c r="E283" s="1281"/>
      <c r="F283" s="1283" t="s">
        <v>1149</v>
      </c>
      <c r="G283" s="1272"/>
      <c r="H283" s="802" t="s">
        <v>1150</v>
      </c>
      <c r="I283" s="784" t="s">
        <v>1151</v>
      </c>
      <c r="J283" s="784">
        <v>9</v>
      </c>
      <c r="K283" s="785">
        <v>41363</v>
      </c>
      <c r="L283" s="786">
        <v>41639</v>
      </c>
      <c r="M283" s="787">
        <f t="shared" si="68"/>
        <v>39.428571428571431</v>
      </c>
      <c r="N283" s="1274" t="s">
        <v>1145</v>
      </c>
      <c r="O283" s="708">
        <v>1</v>
      </c>
      <c r="P283" s="709">
        <f t="shared" si="71"/>
        <v>0.1111111111111111</v>
      </c>
      <c r="Q283" s="709">
        <f t="shared" si="72"/>
        <v>4.3809523809523814</v>
      </c>
      <c r="R283" s="709">
        <f t="shared" si="73"/>
        <v>4.3809523809523814</v>
      </c>
      <c r="S283" s="108">
        <f t="shared" si="69"/>
        <v>39.428571428571431</v>
      </c>
      <c r="T283" s="710"/>
      <c r="U283" s="710"/>
      <c r="V283" s="803" t="s">
        <v>1204</v>
      </c>
      <c r="W283" s="115">
        <f t="shared" si="74"/>
        <v>0</v>
      </c>
      <c r="X283" s="115">
        <f t="shared" si="75"/>
        <v>0</v>
      </c>
      <c r="Y283" s="116" t="str">
        <f t="shared" si="70"/>
        <v>VENCIDA</v>
      </c>
      <c r="Z283" s="692"/>
      <c r="AA283" s="694"/>
      <c r="AB283" s="1233" t="str">
        <f>IF(Y283&amp;Y284&amp;Y285&amp;Y286&amp;Y287&amp;Y288="CUMPLIDA","CUMPLIDA",IF(OR(Y283="VENCIDA",Y284="VENCIDA",Y285="VENCIDA",Y286="VENCIDA",Y287="VENCIDA",Y288="VENCIDA"),"VENCIDA",IF(W283+W284+W285+W286+W287+W288=12,"CUMPLIDA","EN TERMINO")))</f>
        <v>VENCIDA</v>
      </c>
      <c r="AE283" s="703"/>
    </row>
    <row r="284" spans="1:31" s="617" customFormat="1" ht="204" x14ac:dyDescent="0.25">
      <c r="A284" s="1236"/>
      <c r="B284" s="1246"/>
      <c r="C284" s="1285"/>
      <c r="D284" s="1285"/>
      <c r="E284" s="1286"/>
      <c r="F284" s="1287"/>
      <c r="G284" s="1288"/>
      <c r="H284" s="789" t="s">
        <v>1153</v>
      </c>
      <c r="I284" s="790" t="s">
        <v>1151</v>
      </c>
      <c r="J284" s="790">
        <v>9</v>
      </c>
      <c r="K284" s="791">
        <v>41363</v>
      </c>
      <c r="L284" s="792">
        <v>41639</v>
      </c>
      <c r="M284" s="793">
        <f t="shared" si="68"/>
        <v>39.428571428571431</v>
      </c>
      <c r="N284" s="1289"/>
      <c r="O284" s="717">
        <v>1</v>
      </c>
      <c r="P284" s="718">
        <f t="shared" si="71"/>
        <v>0.1111111111111111</v>
      </c>
      <c r="Q284" s="718">
        <f t="shared" si="72"/>
        <v>4.3809523809523814</v>
      </c>
      <c r="R284" s="718">
        <f t="shared" si="73"/>
        <v>4.3809523809523814</v>
      </c>
      <c r="S284" s="121">
        <f t="shared" si="69"/>
        <v>39.428571428571431</v>
      </c>
      <c r="T284" s="719"/>
      <c r="U284" s="719"/>
      <c r="V284" s="804" t="s">
        <v>1205</v>
      </c>
      <c r="W284" s="128">
        <f t="shared" si="74"/>
        <v>0</v>
      </c>
      <c r="X284" s="128">
        <f t="shared" si="75"/>
        <v>0</v>
      </c>
      <c r="Y284" s="129" t="str">
        <f t="shared" si="70"/>
        <v>VENCIDA</v>
      </c>
      <c r="Z284" s="692"/>
      <c r="AA284" s="694"/>
      <c r="AB284" s="1271"/>
      <c r="AE284" s="703"/>
    </row>
    <row r="285" spans="1:31" s="617" customFormat="1" ht="38.25" x14ac:dyDescent="0.25">
      <c r="A285" s="1236"/>
      <c r="B285" s="1246"/>
      <c r="C285" s="1285"/>
      <c r="D285" s="1285"/>
      <c r="E285" s="1286"/>
      <c r="F285" s="1287"/>
      <c r="G285" s="1288"/>
      <c r="H285" s="789" t="s">
        <v>1154</v>
      </c>
      <c r="I285" s="790" t="s">
        <v>1155</v>
      </c>
      <c r="J285" s="790">
        <v>1</v>
      </c>
      <c r="K285" s="791">
        <v>41348</v>
      </c>
      <c r="L285" s="791">
        <v>41486</v>
      </c>
      <c r="M285" s="793">
        <f t="shared" si="68"/>
        <v>19.714285714285715</v>
      </c>
      <c r="N285" s="1289"/>
      <c r="O285" s="717">
        <v>1</v>
      </c>
      <c r="P285" s="718">
        <f>IF(O285/J285&gt;1,1,+O285/J285)</f>
        <v>1</v>
      </c>
      <c r="Q285" s="718">
        <f>+M285*P285</f>
        <v>19.714285714285715</v>
      </c>
      <c r="R285" s="718">
        <f>IF(L285&lt;=$T$8,Q285,0)</f>
        <v>19.714285714285715</v>
      </c>
      <c r="S285" s="121">
        <f>IF($T$8&gt;=L285,M285,0)</f>
        <v>19.714285714285715</v>
      </c>
      <c r="T285" s="719"/>
      <c r="U285" s="719"/>
      <c r="V285" s="795" t="s">
        <v>1199</v>
      </c>
      <c r="W285" s="128">
        <f>IF(P285=100%,2,0)</f>
        <v>2</v>
      </c>
      <c r="X285" s="128">
        <f>IF(L285&lt;$Z$3,0,1)</f>
        <v>0</v>
      </c>
      <c r="Y285" s="129" t="str">
        <f t="shared" si="70"/>
        <v>CUMPLIDA</v>
      </c>
      <c r="Z285" s="692"/>
      <c r="AA285" s="694"/>
      <c r="AB285" s="1271"/>
      <c r="AE285" s="703"/>
    </row>
    <row r="286" spans="1:31" s="617" customFormat="1" ht="63.75" x14ac:dyDescent="0.25">
      <c r="A286" s="1236"/>
      <c r="B286" s="1246"/>
      <c r="C286" s="1285"/>
      <c r="D286" s="1285"/>
      <c r="E286" s="1286"/>
      <c r="F286" s="1287"/>
      <c r="G286" s="1288"/>
      <c r="H286" s="789" t="s">
        <v>1157</v>
      </c>
      <c r="I286" s="790" t="s">
        <v>1180</v>
      </c>
      <c r="J286" s="790">
        <v>1</v>
      </c>
      <c r="K286" s="791">
        <v>41485</v>
      </c>
      <c r="L286" s="791">
        <v>41639</v>
      </c>
      <c r="M286" s="793">
        <f t="shared" si="68"/>
        <v>22</v>
      </c>
      <c r="N286" s="1289"/>
      <c r="O286" s="717">
        <v>1</v>
      </c>
      <c r="P286" s="718">
        <f>IF(O286/J286&gt;1,1,+O286/J286)</f>
        <v>1</v>
      </c>
      <c r="Q286" s="718">
        <f>+M286*P286</f>
        <v>22</v>
      </c>
      <c r="R286" s="718">
        <f>IF(L286&lt;=$T$8,Q286,0)</f>
        <v>22</v>
      </c>
      <c r="S286" s="121">
        <f>IF($T$8&gt;=L286,M286,0)</f>
        <v>22</v>
      </c>
      <c r="T286" s="719"/>
      <c r="U286" s="719"/>
      <c r="V286" s="795" t="s">
        <v>1193</v>
      </c>
      <c r="W286" s="128">
        <f>IF(P286=100%,2,0)</f>
        <v>2</v>
      </c>
      <c r="X286" s="128">
        <f t="shared" si="75"/>
        <v>0</v>
      </c>
      <c r="Y286" s="129" t="str">
        <f t="shared" si="70"/>
        <v>CUMPLIDA</v>
      </c>
      <c r="Z286" s="692"/>
      <c r="AA286" s="694"/>
      <c r="AB286" s="1271"/>
      <c r="AE286" s="703"/>
    </row>
    <row r="287" spans="1:31" s="617" customFormat="1" ht="108" x14ac:dyDescent="0.25">
      <c r="A287" s="1236"/>
      <c r="B287" s="1246"/>
      <c r="C287" s="1285"/>
      <c r="D287" s="1285"/>
      <c r="E287" s="1286"/>
      <c r="F287" s="1287"/>
      <c r="G287" s="1288"/>
      <c r="H287" s="789" t="s">
        <v>1160</v>
      </c>
      <c r="I287" s="790" t="s">
        <v>1151</v>
      </c>
      <c r="J287" s="790">
        <v>9</v>
      </c>
      <c r="K287" s="791">
        <v>41363</v>
      </c>
      <c r="L287" s="791">
        <v>41639</v>
      </c>
      <c r="M287" s="793">
        <f t="shared" si="68"/>
        <v>39.428571428571431</v>
      </c>
      <c r="N287" s="1289"/>
      <c r="O287" s="717">
        <v>9</v>
      </c>
      <c r="P287" s="718">
        <f>IF(O287/J287&gt;1,1,+O287/J287)</f>
        <v>1</v>
      </c>
      <c r="Q287" s="718">
        <f>+M287*P287</f>
        <v>39.428571428571431</v>
      </c>
      <c r="R287" s="718">
        <f>IF(L287&lt;=$T$8,Q287,0)</f>
        <v>39.428571428571431</v>
      </c>
      <c r="S287" s="121">
        <f>IF($T$8&gt;=L287,M287,0)</f>
        <v>39.428571428571431</v>
      </c>
      <c r="T287" s="719"/>
      <c r="U287" s="719"/>
      <c r="V287" s="795" t="s">
        <v>1161</v>
      </c>
      <c r="W287" s="128">
        <f>IF(P287=100%,2,0)</f>
        <v>2</v>
      </c>
      <c r="X287" s="128">
        <f t="shared" si="75"/>
        <v>0</v>
      </c>
      <c r="Y287" s="129" t="str">
        <f t="shared" si="70"/>
        <v>CUMPLIDA</v>
      </c>
      <c r="Z287" s="692"/>
      <c r="AA287" s="694"/>
      <c r="AB287" s="1271"/>
      <c r="AE287" s="703"/>
    </row>
    <row r="288" spans="1:31" s="617" customFormat="1" ht="51.75" thickBot="1" x14ac:dyDescent="0.3">
      <c r="A288" s="1223"/>
      <c r="B288" s="1244"/>
      <c r="C288" s="1278"/>
      <c r="D288" s="1278"/>
      <c r="E288" s="1282"/>
      <c r="F288" s="1284"/>
      <c r="G288" s="1273"/>
      <c r="H288" s="796" t="s">
        <v>1162</v>
      </c>
      <c r="I288" s="797" t="s">
        <v>1163</v>
      </c>
      <c r="J288" s="797">
        <v>1</v>
      </c>
      <c r="K288" s="798">
        <v>41485</v>
      </c>
      <c r="L288" s="798">
        <v>41639</v>
      </c>
      <c r="M288" s="799">
        <f t="shared" si="68"/>
        <v>22</v>
      </c>
      <c r="N288" s="1275"/>
      <c r="O288" s="721">
        <v>1</v>
      </c>
      <c r="P288" s="722">
        <f>IF(O288/J288&gt;1,1,+O288/J288)</f>
        <v>1</v>
      </c>
      <c r="Q288" s="722">
        <f>+M288*P288</f>
        <v>22</v>
      </c>
      <c r="R288" s="722">
        <f>IF(L288&lt;=$T$8,Q288,0)</f>
        <v>22</v>
      </c>
      <c r="S288" s="134">
        <f>IF($T$8&gt;=L288,M288,0)</f>
        <v>22</v>
      </c>
      <c r="T288" s="723"/>
      <c r="U288" s="723"/>
      <c r="V288" s="800" t="s">
        <v>1181</v>
      </c>
      <c r="W288" s="141">
        <f>IF(P288=100%,2,0)</f>
        <v>2</v>
      </c>
      <c r="X288" s="141">
        <f>IF(L288&lt;$Z$3,0,1)</f>
        <v>0</v>
      </c>
      <c r="Y288" s="142" t="str">
        <f t="shared" si="70"/>
        <v>CUMPLIDA</v>
      </c>
      <c r="Z288" s="692"/>
      <c r="AA288" s="694"/>
      <c r="AB288" s="1276"/>
      <c r="AE288" s="703"/>
    </row>
    <row r="289" spans="1:31" s="617" customFormat="1" ht="127.5" x14ac:dyDescent="0.25">
      <c r="A289" s="1222">
        <v>64</v>
      </c>
      <c r="B289" s="1243">
        <v>0</v>
      </c>
      <c r="C289" s="1277" t="s">
        <v>1206</v>
      </c>
      <c r="D289" s="1277" t="s">
        <v>1207</v>
      </c>
      <c r="E289" s="1281"/>
      <c r="F289" s="1283" t="s">
        <v>1208</v>
      </c>
      <c r="G289" s="1272"/>
      <c r="H289" s="802" t="s">
        <v>1209</v>
      </c>
      <c r="I289" s="784" t="s">
        <v>1210</v>
      </c>
      <c r="J289" s="784">
        <v>1</v>
      </c>
      <c r="K289" s="785">
        <v>41334</v>
      </c>
      <c r="L289" s="785">
        <v>41547</v>
      </c>
      <c r="M289" s="787">
        <f t="shared" si="68"/>
        <v>30.428571428571427</v>
      </c>
      <c r="N289" s="1274" t="s">
        <v>1145</v>
      </c>
      <c r="O289" s="708">
        <v>1</v>
      </c>
      <c r="P289" s="709">
        <f>IF(O289/J289&gt;1,1,+O289/J289)</f>
        <v>1</v>
      </c>
      <c r="Q289" s="709">
        <f>+M289*P289</f>
        <v>30.428571428571427</v>
      </c>
      <c r="R289" s="709">
        <f>IF(L289&lt;=$T$8,Q289,0)</f>
        <v>30.428571428571427</v>
      </c>
      <c r="S289" s="108">
        <f>IF($T$8&gt;=L289,M289,0)</f>
        <v>30.428571428571427</v>
      </c>
      <c r="T289" s="710"/>
      <c r="U289" s="710"/>
      <c r="V289" s="795" t="s">
        <v>1211</v>
      </c>
      <c r="W289" s="115">
        <f>IF(P289=100%,2,0)</f>
        <v>2</v>
      </c>
      <c r="X289" s="115">
        <f>IF(L289&lt;$Z$3,0,1)</f>
        <v>0</v>
      </c>
      <c r="Y289" s="116" t="str">
        <f t="shared" si="70"/>
        <v>CUMPLIDA</v>
      </c>
      <c r="Z289" s="692"/>
      <c r="AA289" s="694"/>
      <c r="AB289" s="1233" t="str">
        <f>IF(Y289&amp;Y290="CUMPLIDA","CUMPLIDA",IF(OR(Y289="VENCIDA",Y290="VENCIDA"),"VENCIDA",IF(W289+W290=4,"CUMPLIDA","EN TERMINO")))</f>
        <v>EN TERMINO</v>
      </c>
      <c r="AE289" s="703"/>
    </row>
    <row r="290" spans="1:31" s="617" customFormat="1" ht="137.25" customHeight="1" thickBot="1" x14ac:dyDescent="0.3">
      <c r="A290" s="1223"/>
      <c r="B290" s="1244"/>
      <c r="C290" s="1278"/>
      <c r="D290" s="1278"/>
      <c r="E290" s="1282"/>
      <c r="F290" s="1284"/>
      <c r="G290" s="1273"/>
      <c r="H290" s="796" t="s">
        <v>1212</v>
      </c>
      <c r="I290" s="797" t="s">
        <v>1213</v>
      </c>
      <c r="J290" s="797">
        <v>1</v>
      </c>
      <c r="K290" s="798">
        <v>41548</v>
      </c>
      <c r="L290" s="806">
        <v>42063</v>
      </c>
      <c r="M290" s="799">
        <f t="shared" si="68"/>
        <v>73.571428571428569</v>
      </c>
      <c r="N290" s="1275"/>
      <c r="O290" s="721">
        <v>0</v>
      </c>
      <c r="P290" s="722">
        <f t="shared" si="71"/>
        <v>0</v>
      </c>
      <c r="Q290" s="722">
        <f t="shared" si="72"/>
        <v>0</v>
      </c>
      <c r="R290" s="722">
        <f t="shared" si="73"/>
        <v>0</v>
      </c>
      <c r="S290" s="134">
        <f t="shared" si="69"/>
        <v>0</v>
      </c>
      <c r="T290" s="723"/>
      <c r="U290" s="723"/>
      <c r="V290" s="800" t="s">
        <v>1214</v>
      </c>
      <c r="W290" s="141">
        <f t="shared" si="74"/>
        <v>0</v>
      </c>
      <c r="X290" s="141">
        <f t="shared" si="75"/>
        <v>1</v>
      </c>
      <c r="Y290" s="142" t="str">
        <f t="shared" si="70"/>
        <v>EN TERMINO</v>
      </c>
      <c r="Z290" s="692"/>
      <c r="AA290" s="694"/>
      <c r="AB290" s="1276"/>
      <c r="AE290" s="703"/>
    </row>
    <row r="291" spans="1:31" s="617" customFormat="1" ht="16.5" thickBot="1" x14ac:dyDescent="0.3">
      <c r="A291" s="689" t="s">
        <v>1215</v>
      </c>
      <c r="B291" s="690"/>
      <c r="C291" s="690"/>
      <c r="D291" s="690"/>
      <c r="E291" s="690"/>
      <c r="F291" s="690"/>
      <c r="G291" s="690"/>
      <c r="H291" s="690"/>
      <c r="I291" s="690"/>
      <c r="J291" s="690"/>
      <c r="K291" s="690"/>
      <c r="L291" s="690"/>
      <c r="M291" s="690"/>
      <c r="N291" s="690"/>
      <c r="O291" s="690"/>
      <c r="P291" s="690"/>
      <c r="Q291" s="690"/>
      <c r="R291" s="690"/>
      <c r="S291" s="690"/>
      <c r="T291" s="690"/>
      <c r="U291" s="690"/>
      <c r="V291" s="691"/>
      <c r="W291" s="692"/>
      <c r="X291" s="692"/>
      <c r="Y291" s="693"/>
      <c r="Z291" s="692"/>
      <c r="AA291" s="694"/>
      <c r="AB291" s="378"/>
    </row>
    <row r="292" spans="1:31" s="617" customFormat="1" ht="128.25" thickBot="1" x14ac:dyDescent="0.3">
      <c r="A292" s="807">
        <v>50</v>
      </c>
      <c r="B292" s="808">
        <v>0</v>
      </c>
      <c r="C292" s="809" t="s">
        <v>1216</v>
      </c>
      <c r="D292" s="56" t="s">
        <v>292</v>
      </c>
      <c r="E292" s="56" t="s">
        <v>46</v>
      </c>
      <c r="F292" s="810" t="s">
        <v>1217</v>
      </c>
      <c r="G292" s="58" t="s">
        <v>46</v>
      </c>
      <c r="H292" s="811" t="s">
        <v>1218</v>
      </c>
      <c r="I292" s="811" t="s">
        <v>1219</v>
      </c>
      <c r="J292" s="812">
        <v>1</v>
      </c>
      <c r="K292" s="813">
        <v>41487</v>
      </c>
      <c r="L292" s="813">
        <v>41578</v>
      </c>
      <c r="M292" s="814">
        <f t="shared" si="68"/>
        <v>13</v>
      </c>
      <c r="N292" s="815" t="s">
        <v>296</v>
      </c>
      <c r="O292" s="816">
        <v>1</v>
      </c>
      <c r="P292" s="817">
        <v>1</v>
      </c>
      <c r="Q292" s="817">
        <f>+M292*P292</f>
        <v>13</v>
      </c>
      <c r="R292" s="817">
        <f>IF(L292&lt;=$T$8,Q292,0)</f>
        <v>13</v>
      </c>
      <c r="S292" s="61">
        <f>IF($T$8&gt;=L292,M292,0)</f>
        <v>13</v>
      </c>
      <c r="T292" s="818"/>
      <c r="U292" s="818"/>
      <c r="V292" s="819" t="s">
        <v>1220</v>
      </c>
      <c r="W292" s="68">
        <f>IF(P292=100%,2,0)</f>
        <v>2</v>
      </c>
      <c r="X292" s="68">
        <f>IF(L292&lt;$Z$3,0,1)</f>
        <v>0</v>
      </c>
      <c r="Y292" s="69" t="str">
        <f>IF(W292+X292&gt;1,"CUMPLIDA",IF(X292=1,"EN TERMINO","VENCIDA"))</f>
        <v>CUMPLIDA</v>
      </c>
      <c r="Z292" s="692"/>
      <c r="AA292" s="694"/>
      <c r="AB292" s="53" t="str">
        <f>IF(Y292="CUMPLIDA","CUMPLIDA",IF(Y292="EN TERMINO","EN TERMINO","VENCIDA"))</f>
        <v>CUMPLIDA</v>
      </c>
      <c r="AE292" s="820"/>
    </row>
    <row r="293" spans="1:31" s="617" customFormat="1" ht="242.25" x14ac:dyDescent="0.25">
      <c r="A293" s="1222">
        <v>51</v>
      </c>
      <c r="B293" s="1243">
        <v>0</v>
      </c>
      <c r="C293" s="1277" t="s">
        <v>1221</v>
      </c>
      <c r="D293" s="1279" t="s">
        <v>292</v>
      </c>
      <c r="E293" s="1279" t="s">
        <v>46</v>
      </c>
      <c r="F293" s="821" t="s">
        <v>1222</v>
      </c>
      <c r="G293" s="105" t="s">
        <v>46</v>
      </c>
      <c r="H293" s="822" t="s">
        <v>1223</v>
      </c>
      <c r="I293" s="822" t="s">
        <v>1224</v>
      </c>
      <c r="J293" s="823">
        <v>1</v>
      </c>
      <c r="K293" s="824">
        <v>41487</v>
      </c>
      <c r="L293" s="824">
        <v>41729</v>
      </c>
      <c r="M293" s="108">
        <f t="shared" si="68"/>
        <v>34.571428571428569</v>
      </c>
      <c r="N293" s="109" t="s">
        <v>296</v>
      </c>
      <c r="O293" s="110">
        <v>0.5</v>
      </c>
      <c r="P293" s="111">
        <f>IF(O293/J293&gt;1,1,+O293/J293)</f>
        <v>0.5</v>
      </c>
      <c r="Q293" s="112">
        <f>+M293*P293</f>
        <v>17.285714285714285</v>
      </c>
      <c r="R293" s="112">
        <f>IF(L293&lt;=$T$8,Q293,0)</f>
        <v>17.285714285714285</v>
      </c>
      <c r="S293" s="112">
        <f>IF($T$8&gt;=L293,M293,0)</f>
        <v>34.571428571428569</v>
      </c>
      <c r="T293" s="113"/>
      <c r="U293" s="113"/>
      <c r="V293" s="114" t="s">
        <v>1225</v>
      </c>
      <c r="W293" s="115">
        <f>IF(P293=100%,2,0)</f>
        <v>0</v>
      </c>
      <c r="X293" s="115">
        <f>IF(L293&lt;$Z$3,0,1)</f>
        <v>0</v>
      </c>
      <c r="Y293" s="116" t="str">
        <f>IF(W293+X293&gt;1,"CUMPLIDA",IF(X293=1,"EN TERMINO","VENCIDA"))</f>
        <v>VENCIDA</v>
      </c>
      <c r="Z293" s="7"/>
      <c r="AA293" s="238"/>
      <c r="AB293" s="1233" t="str">
        <f>IF(Y293&amp;Y294="CUMPLIDA","CUMPLIDA",IF(OR(Y293="VENCIDA",Y294="VENCIDA"),"VENCIDA",IF(W293+W294=4,"CUMPLIDA","EN TERMINO")))</f>
        <v>VENCIDA</v>
      </c>
      <c r="AE293" s="820"/>
    </row>
    <row r="294" spans="1:31" s="617" customFormat="1" ht="192" thickBot="1" x14ac:dyDescent="0.3">
      <c r="A294" s="1223"/>
      <c r="B294" s="1244"/>
      <c r="C294" s="1278"/>
      <c r="D294" s="1280"/>
      <c r="E294" s="1280"/>
      <c r="F294" s="825" t="s">
        <v>1226</v>
      </c>
      <c r="G294" s="131" t="s">
        <v>46</v>
      </c>
      <c r="H294" s="826" t="s">
        <v>1227</v>
      </c>
      <c r="I294" s="826" t="s">
        <v>1228</v>
      </c>
      <c r="J294" s="827">
        <v>1</v>
      </c>
      <c r="K294" s="828">
        <v>41487</v>
      </c>
      <c r="L294" s="828">
        <v>41639</v>
      </c>
      <c r="M294" s="134">
        <f t="shared" si="68"/>
        <v>21.714285714285715</v>
      </c>
      <c r="N294" s="135" t="s">
        <v>296</v>
      </c>
      <c r="O294" s="136">
        <v>1</v>
      </c>
      <c r="P294" s="137">
        <f>IF(O294/J294&gt;1,1,+O294/J294)</f>
        <v>1</v>
      </c>
      <c r="Q294" s="138">
        <f>+M294*P294</f>
        <v>21.714285714285715</v>
      </c>
      <c r="R294" s="138">
        <f>IF(L294&lt;=$T$8,Q294,0)</f>
        <v>21.714285714285715</v>
      </c>
      <c r="S294" s="138">
        <f>IF($T$8&gt;=L294,M294,0)</f>
        <v>21.714285714285715</v>
      </c>
      <c r="T294" s="139"/>
      <c r="U294" s="139"/>
      <c r="V294" s="140" t="s">
        <v>1229</v>
      </c>
      <c r="W294" s="141">
        <f>IF(P294=100%,2,0)</f>
        <v>2</v>
      </c>
      <c r="X294" s="141">
        <f>IF(L294&lt;$Z$3,0,1)</f>
        <v>0</v>
      </c>
      <c r="Y294" s="142" t="str">
        <f>IF(W294+X294&gt;1,"CUMPLIDA",IF(X294=1,"EN TERMINO","VENCIDA"))</f>
        <v>CUMPLIDA</v>
      </c>
      <c r="Z294" s="7"/>
      <c r="AA294" s="238"/>
      <c r="AB294" s="1271"/>
      <c r="AE294" s="820"/>
    </row>
    <row r="295" spans="1:31" s="617" customFormat="1" ht="15.75" thickBot="1" x14ac:dyDescent="0.3">
      <c r="A295" s="829" t="s">
        <v>1230</v>
      </c>
      <c r="B295" s="829"/>
      <c r="C295" s="829"/>
      <c r="D295" s="829"/>
      <c r="E295" s="829"/>
      <c r="F295" s="829"/>
      <c r="G295" s="829"/>
      <c r="H295" s="829"/>
      <c r="I295" s="829"/>
      <c r="J295" s="829"/>
      <c r="K295" s="829"/>
      <c r="L295" s="829"/>
      <c r="M295" s="829"/>
      <c r="N295" s="829"/>
      <c r="O295" s="829"/>
      <c r="P295" s="829"/>
      <c r="Q295" s="829"/>
      <c r="R295" s="829"/>
      <c r="S295" s="829"/>
      <c r="T295" s="829"/>
      <c r="U295" s="829"/>
      <c r="V295" s="829"/>
      <c r="W295" s="101"/>
      <c r="X295" s="101"/>
      <c r="Y295" s="101"/>
      <c r="Z295" s="830"/>
      <c r="AA295" s="831"/>
      <c r="AB295" s="168"/>
      <c r="AE295" s="832"/>
    </row>
    <row r="296" spans="1:31" s="617" customFormat="1" ht="90" thickBot="1" x14ac:dyDescent="0.3">
      <c r="A296" s="833">
        <v>1</v>
      </c>
      <c r="B296" s="536">
        <v>0</v>
      </c>
      <c r="C296" s="834" t="s">
        <v>1231</v>
      </c>
      <c r="D296" s="834" t="s">
        <v>1232</v>
      </c>
      <c r="E296" s="835" t="s">
        <v>46</v>
      </c>
      <c r="F296" s="836" t="s">
        <v>1233</v>
      </c>
      <c r="G296" s="75" t="s">
        <v>46</v>
      </c>
      <c r="H296" s="836" t="s">
        <v>1234</v>
      </c>
      <c r="I296" s="837" t="s">
        <v>1235</v>
      </c>
      <c r="J296" s="837">
        <v>2</v>
      </c>
      <c r="K296" s="838">
        <v>41699</v>
      </c>
      <c r="L296" s="838">
        <v>42004</v>
      </c>
      <c r="M296" s="839">
        <f t="shared" ref="M296:M311" si="76">(+L296-K296)/7</f>
        <v>43.571428571428569</v>
      </c>
      <c r="N296" s="840" t="s">
        <v>1121</v>
      </c>
      <c r="O296" s="841">
        <v>0</v>
      </c>
      <c r="P296" s="706">
        <f>IF(O296/J296&gt;1,1,+O296/J296)</f>
        <v>0</v>
      </c>
      <c r="Q296" s="83">
        <f t="shared" ref="Q296:Q311" si="77">+M296*P296</f>
        <v>0</v>
      </c>
      <c r="R296" s="83">
        <f t="shared" ref="R296:R311" si="78">IF(L296&lt;=$T$8,Q296,0)</f>
        <v>0</v>
      </c>
      <c r="S296" s="83">
        <f t="shared" ref="S296:S311" si="79">IF($T$8&gt;=L296,M296,0)</f>
        <v>0</v>
      </c>
      <c r="T296" s="84"/>
      <c r="U296" s="84"/>
      <c r="V296" s="85"/>
      <c r="W296" s="86">
        <f>IF(P296=100%,2,0)</f>
        <v>0</v>
      </c>
      <c r="X296" s="86">
        <f>IF(L296&lt;$Z$3,0,1)</f>
        <v>1</v>
      </c>
      <c r="Y296" s="86" t="str">
        <f t="shared" ref="Y296:Y359" si="80">IF(W296+X296&gt;1,"CUMPLIDA",IF(X296=1,"EN TERMINO","VENCIDA"))</f>
        <v>EN TERMINO</v>
      </c>
      <c r="Z296" s="842"/>
      <c r="AA296" s="843"/>
      <c r="AB296" s="53" t="str">
        <f>IF(Y296="CUMPLIDA","CUMPLIDA",IF(Y296="EN TERMINO","EN TERMINO","VENCIDA"))</f>
        <v>EN TERMINO</v>
      </c>
      <c r="AE296" s="844"/>
    </row>
    <row r="297" spans="1:31" s="617" customFormat="1" ht="153.75" thickBot="1" x14ac:dyDescent="0.3">
      <c r="A297" s="845">
        <v>2</v>
      </c>
      <c r="B297" s="846">
        <v>0</v>
      </c>
      <c r="C297" s="847" t="s">
        <v>1236</v>
      </c>
      <c r="D297" s="848" t="s">
        <v>1237</v>
      </c>
      <c r="E297" s="849" t="s">
        <v>46</v>
      </c>
      <c r="F297" s="850" t="s">
        <v>1238</v>
      </c>
      <c r="G297" s="92" t="s">
        <v>46</v>
      </c>
      <c r="H297" s="851" t="s">
        <v>1239</v>
      </c>
      <c r="I297" s="852" t="s">
        <v>1240</v>
      </c>
      <c r="J297" s="853">
        <v>1</v>
      </c>
      <c r="K297" s="854">
        <v>41677</v>
      </c>
      <c r="L297" s="854">
        <v>41820</v>
      </c>
      <c r="M297" s="855">
        <f t="shared" si="76"/>
        <v>20.428571428571427</v>
      </c>
      <c r="N297" s="856" t="s">
        <v>1241</v>
      </c>
      <c r="O297" s="857">
        <v>1</v>
      </c>
      <c r="P297" s="858">
        <f t="shared" ref="P297:P360" si="81">IF(O297/J297&gt;1,1,+O297/J297)</f>
        <v>1</v>
      </c>
      <c r="Q297" s="98">
        <f t="shared" si="77"/>
        <v>20.428571428571427</v>
      </c>
      <c r="R297" s="98">
        <f t="shared" si="78"/>
        <v>20.428571428571427</v>
      </c>
      <c r="S297" s="98">
        <f t="shared" si="79"/>
        <v>20.428571428571427</v>
      </c>
      <c r="T297" s="99"/>
      <c r="U297" s="99"/>
      <c r="V297" s="100" t="s">
        <v>1242</v>
      </c>
      <c r="W297" s="101">
        <f>IF(P297=100%,2,0)</f>
        <v>2</v>
      </c>
      <c r="X297" s="101">
        <f t="shared" ref="X297:X360" si="82">IF(L297&lt;$Z$3,0,1)</f>
        <v>0</v>
      </c>
      <c r="Y297" s="101" t="str">
        <f t="shared" si="80"/>
        <v>CUMPLIDA</v>
      </c>
      <c r="Z297" s="859"/>
      <c r="AA297" s="860"/>
      <c r="AB297" s="861" t="str">
        <f>IF(Y297="CUMPLIDA","CUMPLIDA",IF(Y297="EN TERMINO","EN TERMINO","VENCIDA"))</f>
        <v>CUMPLIDA</v>
      </c>
      <c r="AE297" s="844"/>
    </row>
    <row r="298" spans="1:31" s="617" customFormat="1" ht="90" thickBot="1" x14ac:dyDescent="0.3">
      <c r="A298" s="833">
        <v>3</v>
      </c>
      <c r="B298" s="536">
        <v>0</v>
      </c>
      <c r="C298" s="834" t="s">
        <v>1243</v>
      </c>
      <c r="D298" s="834" t="s">
        <v>1244</v>
      </c>
      <c r="E298" s="835" t="s">
        <v>46</v>
      </c>
      <c r="F298" s="862" t="s">
        <v>1245</v>
      </c>
      <c r="G298" s="75" t="s">
        <v>46</v>
      </c>
      <c r="H298" s="863" t="s">
        <v>1246</v>
      </c>
      <c r="I298" s="864" t="s">
        <v>1247</v>
      </c>
      <c r="J298" s="865">
        <v>3</v>
      </c>
      <c r="K298" s="866">
        <v>41677</v>
      </c>
      <c r="L298" s="866">
        <v>41851</v>
      </c>
      <c r="M298" s="839">
        <f t="shared" si="76"/>
        <v>24.857142857142858</v>
      </c>
      <c r="N298" s="840" t="s">
        <v>1241</v>
      </c>
      <c r="O298" s="841">
        <v>3</v>
      </c>
      <c r="P298" s="706">
        <f t="shared" si="81"/>
        <v>1</v>
      </c>
      <c r="Q298" s="83">
        <f t="shared" si="77"/>
        <v>24.857142857142858</v>
      </c>
      <c r="R298" s="83">
        <f t="shared" si="78"/>
        <v>24.857142857142858</v>
      </c>
      <c r="S298" s="83">
        <f t="shared" si="79"/>
        <v>24.857142857142858</v>
      </c>
      <c r="T298" s="84"/>
      <c r="U298" s="84"/>
      <c r="V298" s="85" t="s">
        <v>1248</v>
      </c>
      <c r="W298" s="86">
        <f t="shared" ref="W298:W361" si="83">IF(P298=100%,2,0)</f>
        <v>2</v>
      </c>
      <c r="X298" s="86">
        <f t="shared" si="82"/>
        <v>0</v>
      </c>
      <c r="Y298" s="86" t="str">
        <f t="shared" si="80"/>
        <v>CUMPLIDA</v>
      </c>
      <c r="Z298" s="842"/>
      <c r="AA298" s="843"/>
      <c r="AB298" s="53" t="str">
        <f>IF(Y298="CUMPLIDA","CUMPLIDA",IF(Y298="EN TERMINO","EN TERMINO","VENCIDA"))</f>
        <v>CUMPLIDA</v>
      </c>
      <c r="AE298" s="844"/>
    </row>
    <row r="299" spans="1:31" s="617" customFormat="1" ht="89.25" x14ac:dyDescent="0.25">
      <c r="A299" s="1268">
        <v>4</v>
      </c>
      <c r="B299" s="1268">
        <v>0</v>
      </c>
      <c r="C299" s="1269" t="s">
        <v>1249</v>
      </c>
      <c r="D299" s="1269" t="s">
        <v>1250</v>
      </c>
      <c r="E299" s="867" t="s">
        <v>46</v>
      </c>
      <c r="F299" s="868" t="s">
        <v>1251</v>
      </c>
      <c r="G299" s="286" t="s">
        <v>46</v>
      </c>
      <c r="H299" s="869" t="s">
        <v>1252</v>
      </c>
      <c r="I299" s="870" t="s">
        <v>1253</v>
      </c>
      <c r="J299" s="870">
        <v>1</v>
      </c>
      <c r="K299" s="871">
        <v>41687</v>
      </c>
      <c r="L299" s="871">
        <v>41820</v>
      </c>
      <c r="M299" s="872">
        <f t="shared" si="76"/>
        <v>19</v>
      </c>
      <c r="N299" s="873" t="s">
        <v>1254</v>
      </c>
      <c r="O299" s="874">
        <v>1</v>
      </c>
      <c r="P299" s="875">
        <f t="shared" si="81"/>
        <v>1</v>
      </c>
      <c r="Q299" s="98">
        <f t="shared" si="77"/>
        <v>19</v>
      </c>
      <c r="R299" s="98">
        <f t="shared" si="78"/>
        <v>19</v>
      </c>
      <c r="S299" s="98">
        <f t="shared" si="79"/>
        <v>19</v>
      </c>
      <c r="T299" s="295"/>
      <c r="U299" s="295"/>
      <c r="V299" s="296" t="s">
        <v>1255</v>
      </c>
      <c r="W299" s="101">
        <f t="shared" si="83"/>
        <v>2</v>
      </c>
      <c r="X299" s="101">
        <f t="shared" si="82"/>
        <v>0</v>
      </c>
      <c r="Y299" s="297" t="str">
        <f t="shared" si="80"/>
        <v>CUMPLIDA</v>
      </c>
      <c r="Z299" s="876"/>
      <c r="AA299" s="877"/>
      <c r="AB299" s="1271" t="str">
        <f>IF(Y299&amp;Y300="CUMPLIDA","CUMPLIDA",IF(OR(Y299="VENCIDA",Y300="VENCIDA"),"VENCIDA",IF(W299+W300=4,"CUMPLIDA","EN TERMINO")))</f>
        <v>CUMPLIDA</v>
      </c>
      <c r="AE299" s="844"/>
    </row>
    <row r="300" spans="1:31" s="617" customFormat="1" ht="51.75" thickBot="1" x14ac:dyDescent="0.3">
      <c r="A300" s="1268"/>
      <c r="B300" s="1268"/>
      <c r="C300" s="1270"/>
      <c r="D300" s="1270"/>
      <c r="E300" s="878" t="s">
        <v>46</v>
      </c>
      <c r="F300" s="879" t="s">
        <v>1256</v>
      </c>
      <c r="G300" s="159" t="s">
        <v>46</v>
      </c>
      <c r="H300" s="880" t="s">
        <v>1257</v>
      </c>
      <c r="I300" s="881" t="s">
        <v>1258</v>
      </c>
      <c r="J300" s="881">
        <v>1</v>
      </c>
      <c r="K300" s="882">
        <v>41687</v>
      </c>
      <c r="L300" s="882">
        <v>41820</v>
      </c>
      <c r="M300" s="883">
        <f t="shared" si="76"/>
        <v>19</v>
      </c>
      <c r="N300" s="884" t="s">
        <v>1254</v>
      </c>
      <c r="O300" s="885">
        <v>1</v>
      </c>
      <c r="P300" s="886">
        <f t="shared" si="81"/>
        <v>1</v>
      </c>
      <c r="Q300" s="165">
        <f t="shared" si="77"/>
        <v>19</v>
      </c>
      <c r="R300" s="165">
        <f t="shared" si="78"/>
        <v>19</v>
      </c>
      <c r="S300" s="165">
        <f t="shared" si="79"/>
        <v>19</v>
      </c>
      <c r="T300" s="166"/>
      <c r="U300" s="166"/>
      <c r="V300" s="167" t="s">
        <v>1259</v>
      </c>
      <c r="W300" s="168">
        <f t="shared" si="83"/>
        <v>2</v>
      </c>
      <c r="X300" s="168">
        <f t="shared" si="82"/>
        <v>0</v>
      </c>
      <c r="Y300" s="168" t="str">
        <f t="shared" si="80"/>
        <v>CUMPLIDA</v>
      </c>
      <c r="Z300" s="887"/>
      <c r="AA300" s="831"/>
      <c r="AB300" s="1271"/>
      <c r="AE300" s="844"/>
    </row>
    <row r="301" spans="1:31" s="617" customFormat="1" ht="102.75" thickBot="1" x14ac:dyDescent="0.3">
      <c r="A301" s="833">
        <v>5</v>
      </c>
      <c r="B301" s="536">
        <v>0</v>
      </c>
      <c r="C301" s="834" t="s">
        <v>1260</v>
      </c>
      <c r="D301" s="834" t="s">
        <v>1261</v>
      </c>
      <c r="E301" s="835" t="s">
        <v>46</v>
      </c>
      <c r="F301" s="862" t="s">
        <v>1262</v>
      </c>
      <c r="G301" s="75" t="s">
        <v>46</v>
      </c>
      <c r="H301" s="862" t="s">
        <v>1263</v>
      </c>
      <c r="I301" s="888" t="s">
        <v>1264</v>
      </c>
      <c r="J301" s="865">
        <v>1</v>
      </c>
      <c r="K301" s="866">
        <v>41677</v>
      </c>
      <c r="L301" s="866">
        <v>41851</v>
      </c>
      <c r="M301" s="839">
        <f t="shared" si="76"/>
        <v>24.857142857142858</v>
      </c>
      <c r="N301" s="840" t="s">
        <v>1121</v>
      </c>
      <c r="O301" s="841">
        <v>0</v>
      </c>
      <c r="P301" s="706">
        <f t="shared" si="81"/>
        <v>0</v>
      </c>
      <c r="Q301" s="83">
        <f t="shared" si="77"/>
        <v>0</v>
      </c>
      <c r="R301" s="83">
        <f t="shared" si="78"/>
        <v>0</v>
      </c>
      <c r="S301" s="83">
        <f t="shared" si="79"/>
        <v>24.857142857142858</v>
      </c>
      <c r="T301" s="84"/>
      <c r="U301" s="84"/>
      <c r="V301" s="85"/>
      <c r="W301" s="86">
        <f t="shared" si="83"/>
        <v>0</v>
      </c>
      <c r="X301" s="86">
        <f t="shared" si="82"/>
        <v>0</v>
      </c>
      <c r="Y301" s="86" t="str">
        <f t="shared" si="80"/>
        <v>VENCIDA</v>
      </c>
      <c r="Z301" s="842"/>
      <c r="AA301" s="843"/>
      <c r="AB301" s="53" t="str">
        <f>IF(Y301="CUMPLIDA","CUMPLIDA",IF(Y301="EN TERMINO","EN TERMINO","VENCIDA"))</f>
        <v>VENCIDA</v>
      </c>
      <c r="AE301" s="844"/>
    </row>
    <row r="302" spans="1:31" s="617" customFormat="1" ht="76.5" x14ac:dyDescent="0.25">
      <c r="A302" s="1268">
        <v>6</v>
      </c>
      <c r="B302" s="1268">
        <v>0</v>
      </c>
      <c r="C302" s="1269" t="s">
        <v>1265</v>
      </c>
      <c r="D302" s="889" t="s">
        <v>1266</v>
      </c>
      <c r="E302" s="867" t="s">
        <v>46</v>
      </c>
      <c r="F302" s="868" t="s">
        <v>1267</v>
      </c>
      <c r="G302" s="286" t="s">
        <v>46</v>
      </c>
      <c r="H302" s="868" t="s">
        <v>1268</v>
      </c>
      <c r="I302" s="890" t="s">
        <v>1269</v>
      </c>
      <c r="J302" s="890">
        <v>2</v>
      </c>
      <c r="K302" s="891">
        <v>41673</v>
      </c>
      <c r="L302" s="891">
        <v>41820</v>
      </c>
      <c r="M302" s="872">
        <f t="shared" si="76"/>
        <v>21</v>
      </c>
      <c r="N302" s="856" t="s">
        <v>1254</v>
      </c>
      <c r="O302" s="874">
        <v>2</v>
      </c>
      <c r="P302" s="875">
        <f t="shared" si="81"/>
        <v>1</v>
      </c>
      <c r="Q302" s="98">
        <f t="shared" si="77"/>
        <v>21</v>
      </c>
      <c r="R302" s="98">
        <f t="shared" si="78"/>
        <v>21</v>
      </c>
      <c r="S302" s="98">
        <f t="shared" si="79"/>
        <v>21</v>
      </c>
      <c r="T302" s="295"/>
      <c r="U302" s="295"/>
      <c r="V302" s="296" t="s">
        <v>1270</v>
      </c>
      <c r="W302" s="101">
        <f t="shared" si="83"/>
        <v>2</v>
      </c>
      <c r="X302" s="101">
        <f t="shared" si="82"/>
        <v>0</v>
      </c>
      <c r="Y302" s="297" t="str">
        <f t="shared" si="80"/>
        <v>CUMPLIDA</v>
      </c>
      <c r="Z302" s="876"/>
      <c r="AA302" s="877"/>
      <c r="AB302" s="1271" t="str">
        <f>IF(Y302&amp;Y303&amp;Y304="CUMPLIDA","CUMPLIDA",IF(OR(Y302="VENCIDA",Y303="VENCIDA",Y304="VENCIDA"),"VENCIDA",IF(W302+W303+W304=6,"CUMPLIDA","EN TERMINO")))</f>
        <v>CUMPLIDA</v>
      </c>
      <c r="AE302" s="844"/>
    </row>
    <row r="303" spans="1:31" s="617" customFormat="1" ht="102" x14ac:dyDescent="0.25">
      <c r="A303" s="1268"/>
      <c r="B303" s="1268"/>
      <c r="C303" s="1270"/>
      <c r="D303" s="892" t="s">
        <v>1271</v>
      </c>
      <c r="E303" s="893" t="s">
        <v>46</v>
      </c>
      <c r="F303" s="894" t="s">
        <v>1272</v>
      </c>
      <c r="G303" s="118" t="s">
        <v>46</v>
      </c>
      <c r="H303" s="894" t="s">
        <v>1273</v>
      </c>
      <c r="I303" s="895" t="s">
        <v>1274</v>
      </c>
      <c r="J303" s="895">
        <v>2</v>
      </c>
      <c r="K303" s="896">
        <v>41677</v>
      </c>
      <c r="L303" s="896">
        <v>41728</v>
      </c>
      <c r="M303" s="897">
        <f t="shared" si="76"/>
        <v>7.2857142857142856</v>
      </c>
      <c r="N303" s="884" t="s">
        <v>1254</v>
      </c>
      <c r="O303" s="898">
        <v>2</v>
      </c>
      <c r="P303" s="718">
        <f t="shared" si="81"/>
        <v>1</v>
      </c>
      <c r="Q303" s="165">
        <f t="shared" si="77"/>
        <v>7.2857142857142856</v>
      </c>
      <c r="R303" s="165">
        <f t="shared" si="78"/>
        <v>7.2857142857142856</v>
      </c>
      <c r="S303" s="165">
        <f t="shared" si="79"/>
        <v>7.2857142857142856</v>
      </c>
      <c r="T303" s="126"/>
      <c r="U303" s="126"/>
      <c r="V303" s="127" t="s">
        <v>1275</v>
      </c>
      <c r="W303" s="168">
        <f t="shared" si="83"/>
        <v>2</v>
      </c>
      <c r="X303" s="168">
        <f t="shared" si="82"/>
        <v>0</v>
      </c>
      <c r="Y303" s="128" t="str">
        <f t="shared" si="80"/>
        <v>CUMPLIDA</v>
      </c>
      <c r="Z303" s="899"/>
      <c r="AA303" s="900"/>
      <c r="AB303" s="1271"/>
      <c r="AE303" s="844"/>
    </row>
    <row r="304" spans="1:31" s="617" customFormat="1" ht="115.5" thickBot="1" x14ac:dyDescent="0.3">
      <c r="A304" s="1268"/>
      <c r="B304" s="1268"/>
      <c r="C304" s="1270"/>
      <c r="D304" s="901" t="s">
        <v>1271</v>
      </c>
      <c r="E304" s="878" t="s">
        <v>46</v>
      </c>
      <c r="F304" s="879" t="s">
        <v>1272</v>
      </c>
      <c r="G304" s="159" t="s">
        <v>46</v>
      </c>
      <c r="H304" s="879" t="s">
        <v>1276</v>
      </c>
      <c r="I304" s="902" t="s">
        <v>1277</v>
      </c>
      <c r="J304" s="902">
        <v>2</v>
      </c>
      <c r="K304" s="903">
        <v>41671</v>
      </c>
      <c r="L304" s="903">
        <v>41820</v>
      </c>
      <c r="M304" s="883">
        <f t="shared" si="76"/>
        <v>21.285714285714285</v>
      </c>
      <c r="N304" s="884" t="s">
        <v>1254</v>
      </c>
      <c r="O304" s="885">
        <v>2</v>
      </c>
      <c r="P304" s="886">
        <f t="shared" si="81"/>
        <v>1</v>
      </c>
      <c r="Q304" s="165">
        <f t="shared" si="77"/>
        <v>21.285714285714285</v>
      </c>
      <c r="R304" s="165">
        <f t="shared" si="78"/>
        <v>21.285714285714285</v>
      </c>
      <c r="S304" s="165">
        <f t="shared" si="79"/>
        <v>21.285714285714285</v>
      </c>
      <c r="T304" s="166"/>
      <c r="U304" s="166"/>
      <c r="V304" s="167" t="s">
        <v>1278</v>
      </c>
      <c r="W304" s="168">
        <f t="shared" si="83"/>
        <v>2</v>
      </c>
      <c r="X304" s="168">
        <f t="shared" si="82"/>
        <v>0</v>
      </c>
      <c r="Y304" s="168" t="str">
        <f t="shared" si="80"/>
        <v>CUMPLIDA</v>
      </c>
      <c r="Z304" s="887"/>
      <c r="AA304" s="831"/>
      <c r="AB304" s="1271"/>
      <c r="AE304" s="844"/>
    </row>
    <row r="305" spans="1:31" s="617" customFormat="1" ht="77.25" thickBot="1" x14ac:dyDescent="0.3">
      <c r="A305" s="833">
        <v>7</v>
      </c>
      <c r="B305" s="536">
        <v>0</v>
      </c>
      <c r="C305" s="834" t="s">
        <v>1279</v>
      </c>
      <c r="D305" s="834" t="s">
        <v>1280</v>
      </c>
      <c r="E305" s="835" t="s">
        <v>46</v>
      </c>
      <c r="F305" s="836" t="s">
        <v>1233</v>
      </c>
      <c r="G305" s="75" t="s">
        <v>46</v>
      </c>
      <c r="H305" s="836" t="s">
        <v>1234</v>
      </c>
      <c r="I305" s="837" t="s">
        <v>1235</v>
      </c>
      <c r="J305" s="837">
        <v>2</v>
      </c>
      <c r="K305" s="838">
        <v>41699</v>
      </c>
      <c r="L305" s="838">
        <v>42004</v>
      </c>
      <c r="M305" s="839">
        <f t="shared" si="76"/>
        <v>43.571428571428569</v>
      </c>
      <c r="N305" s="904" t="s">
        <v>1121</v>
      </c>
      <c r="O305" s="841">
        <v>0</v>
      </c>
      <c r="P305" s="706">
        <f t="shared" si="81"/>
        <v>0</v>
      </c>
      <c r="Q305" s="83">
        <f t="shared" si="77"/>
        <v>0</v>
      </c>
      <c r="R305" s="83">
        <f t="shared" si="78"/>
        <v>0</v>
      </c>
      <c r="S305" s="83">
        <f t="shared" si="79"/>
        <v>0</v>
      </c>
      <c r="T305" s="84"/>
      <c r="U305" s="84"/>
      <c r="V305" s="85"/>
      <c r="W305" s="86">
        <f t="shared" si="83"/>
        <v>0</v>
      </c>
      <c r="X305" s="86">
        <f t="shared" si="82"/>
        <v>1</v>
      </c>
      <c r="Y305" s="86" t="str">
        <f t="shared" si="80"/>
        <v>EN TERMINO</v>
      </c>
      <c r="Z305" s="842"/>
      <c r="AA305" s="843"/>
      <c r="AB305" s="53" t="str">
        <f>IF(Y305="CUMPLIDA","CUMPLIDA",IF(Y305="EN TERMINO","EN TERMINO","VENCIDA"))</f>
        <v>EN TERMINO</v>
      </c>
      <c r="AE305" s="844"/>
    </row>
    <row r="306" spans="1:31" s="617" customFormat="1" ht="76.5" x14ac:dyDescent="0.25">
      <c r="A306" s="1268">
        <v>8</v>
      </c>
      <c r="B306" s="1268">
        <v>0</v>
      </c>
      <c r="C306" s="1269" t="s">
        <v>1281</v>
      </c>
      <c r="D306" s="1269" t="s">
        <v>1282</v>
      </c>
      <c r="E306" s="867" t="s">
        <v>46</v>
      </c>
      <c r="F306" s="905" t="s">
        <v>1283</v>
      </c>
      <c r="G306" s="286" t="s">
        <v>46</v>
      </c>
      <c r="H306" s="905" t="s">
        <v>1284</v>
      </c>
      <c r="I306" s="906" t="s">
        <v>1285</v>
      </c>
      <c r="J306" s="907">
        <v>1</v>
      </c>
      <c r="K306" s="908">
        <v>41677</v>
      </c>
      <c r="L306" s="908">
        <v>41851</v>
      </c>
      <c r="M306" s="872">
        <f t="shared" si="76"/>
        <v>24.857142857142858</v>
      </c>
      <c r="N306" s="856" t="s">
        <v>1241</v>
      </c>
      <c r="O306" s="874">
        <v>1</v>
      </c>
      <c r="P306" s="875">
        <f t="shared" si="81"/>
        <v>1</v>
      </c>
      <c r="Q306" s="98">
        <f t="shared" si="77"/>
        <v>24.857142857142858</v>
      </c>
      <c r="R306" s="98">
        <f t="shared" si="78"/>
        <v>24.857142857142858</v>
      </c>
      <c r="S306" s="98">
        <f t="shared" si="79"/>
        <v>24.857142857142858</v>
      </c>
      <c r="T306" s="295"/>
      <c r="U306" s="295"/>
      <c r="V306" s="296" t="s">
        <v>1286</v>
      </c>
      <c r="W306" s="101">
        <f t="shared" si="83"/>
        <v>2</v>
      </c>
      <c r="X306" s="101">
        <f t="shared" si="82"/>
        <v>0</v>
      </c>
      <c r="Y306" s="297" t="str">
        <f t="shared" si="80"/>
        <v>CUMPLIDA</v>
      </c>
      <c r="Z306" s="876"/>
      <c r="AA306" s="877"/>
      <c r="AB306" s="1271" t="str">
        <f>IF(Y306&amp;Y307="CUMPLIDA","CUMPLIDA",IF(OR(Y306="VENCIDA",Y307="VENCIDA"),"VENCIDA",IF(W306+W307=4,"CUMPLIDA","EN TERMINO")))</f>
        <v>CUMPLIDA</v>
      </c>
      <c r="AE306" s="844"/>
    </row>
    <row r="307" spans="1:31" s="617" customFormat="1" ht="51.75" thickBot="1" x14ac:dyDescent="0.3">
      <c r="A307" s="1268"/>
      <c r="B307" s="1268"/>
      <c r="C307" s="1270"/>
      <c r="D307" s="1270"/>
      <c r="E307" s="878" t="s">
        <v>46</v>
      </c>
      <c r="F307" s="909" t="s">
        <v>1287</v>
      </c>
      <c r="G307" s="159" t="s">
        <v>46</v>
      </c>
      <c r="H307" s="909" t="s">
        <v>1288</v>
      </c>
      <c r="I307" s="910" t="s">
        <v>1289</v>
      </c>
      <c r="J307" s="911">
        <v>1</v>
      </c>
      <c r="K307" s="912">
        <v>41677</v>
      </c>
      <c r="L307" s="912">
        <v>41851</v>
      </c>
      <c r="M307" s="883">
        <f t="shared" si="76"/>
        <v>24.857142857142858</v>
      </c>
      <c r="N307" s="884" t="s">
        <v>1241</v>
      </c>
      <c r="O307" s="885">
        <v>1</v>
      </c>
      <c r="P307" s="886">
        <f t="shared" si="81"/>
        <v>1</v>
      </c>
      <c r="Q307" s="165">
        <f t="shared" si="77"/>
        <v>24.857142857142858</v>
      </c>
      <c r="R307" s="165">
        <f t="shared" si="78"/>
        <v>24.857142857142858</v>
      </c>
      <c r="S307" s="165">
        <f t="shared" si="79"/>
        <v>24.857142857142858</v>
      </c>
      <c r="T307" s="166"/>
      <c r="U307" s="166"/>
      <c r="V307" s="167" t="s">
        <v>1290</v>
      </c>
      <c r="W307" s="168">
        <f t="shared" si="83"/>
        <v>2</v>
      </c>
      <c r="X307" s="168">
        <f t="shared" si="82"/>
        <v>0</v>
      </c>
      <c r="Y307" s="168" t="str">
        <f t="shared" si="80"/>
        <v>CUMPLIDA</v>
      </c>
      <c r="Z307" s="887"/>
      <c r="AA307" s="831"/>
      <c r="AB307" s="1271"/>
      <c r="AE307" s="844"/>
    </row>
    <row r="308" spans="1:31" s="617" customFormat="1" ht="90" thickBot="1" x14ac:dyDescent="0.3">
      <c r="A308" s="833">
        <v>9</v>
      </c>
      <c r="B308" s="536">
        <v>0</v>
      </c>
      <c r="C308" s="834" t="s">
        <v>1291</v>
      </c>
      <c r="D308" s="834" t="s">
        <v>1292</v>
      </c>
      <c r="E308" s="835" t="s">
        <v>46</v>
      </c>
      <c r="F308" s="862" t="s">
        <v>1293</v>
      </c>
      <c r="G308" s="75" t="s">
        <v>46</v>
      </c>
      <c r="H308" s="862" t="s">
        <v>1294</v>
      </c>
      <c r="I308" s="888" t="s">
        <v>1295</v>
      </c>
      <c r="J308" s="865">
        <v>1</v>
      </c>
      <c r="K308" s="866">
        <v>41677</v>
      </c>
      <c r="L308" s="866">
        <v>41851</v>
      </c>
      <c r="M308" s="839">
        <f t="shared" si="76"/>
        <v>24.857142857142858</v>
      </c>
      <c r="N308" s="904" t="s">
        <v>1241</v>
      </c>
      <c r="O308" s="841">
        <v>1</v>
      </c>
      <c r="P308" s="706">
        <f t="shared" si="81"/>
        <v>1</v>
      </c>
      <c r="Q308" s="83">
        <f t="shared" si="77"/>
        <v>24.857142857142858</v>
      </c>
      <c r="R308" s="83">
        <f t="shared" si="78"/>
        <v>24.857142857142858</v>
      </c>
      <c r="S308" s="83">
        <f t="shared" si="79"/>
        <v>24.857142857142858</v>
      </c>
      <c r="T308" s="84"/>
      <c r="U308" s="84"/>
      <c r="V308" s="85" t="s">
        <v>1296</v>
      </c>
      <c r="W308" s="86">
        <f t="shared" si="83"/>
        <v>2</v>
      </c>
      <c r="X308" s="86">
        <f t="shared" si="82"/>
        <v>0</v>
      </c>
      <c r="Y308" s="86" t="str">
        <f t="shared" si="80"/>
        <v>CUMPLIDA</v>
      </c>
      <c r="Z308" s="842"/>
      <c r="AA308" s="843"/>
      <c r="AB308" s="53" t="str">
        <f>IF(Y308="CUMPLIDA","CUMPLIDA",IF(Y308="EN TERMINO","EN TERMINO","VENCIDA"))</f>
        <v>CUMPLIDA</v>
      </c>
      <c r="AE308" s="844"/>
    </row>
    <row r="309" spans="1:31" s="617" customFormat="1" ht="76.5" x14ac:dyDescent="0.25">
      <c r="A309" s="1268">
        <v>10</v>
      </c>
      <c r="B309" s="1268">
        <v>0</v>
      </c>
      <c r="C309" s="1269" t="s">
        <v>1297</v>
      </c>
      <c r="D309" s="1269" t="s">
        <v>1298</v>
      </c>
      <c r="E309" s="867" t="s">
        <v>46</v>
      </c>
      <c r="F309" s="905" t="s">
        <v>1299</v>
      </c>
      <c r="G309" s="286" t="s">
        <v>46</v>
      </c>
      <c r="H309" s="905" t="s">
        <v>1300</v>
      </c>
      <c r="I309" s="906" t="s">
        <v>1295</v>
      </c>
      <c r="J309" s="907">
        <v>1</v>
      </c>
      <c r="K309" s="908">
        <v>41677</v>
      </c>
      <c r="L309" s="908">
        <v>41851</v>
      </c>
      <c r="M309" s="872">
        <f t="shared" si="76"/>
        <v>24.857142857142858</v>
      </c>
      <c r="N309" s="856" t="s">
        <v>1241</v>
      </c>
      <c r="O309" s="874">
        <v>1</v>
      </c>
      <c r="P309" s="875">
        <f t="shared" si="81"/>
        <v>1</v>
      </c>
      <c r="Q309" s="98">
        <f t="shared" si="77"/>
        <v>24.857142857142858</v>
      </c>
      <c r="R309" s="98">
        <f t="shared" si="78"/>
        <v>24.857142857142858</v>
      </c>
      <c r="S309" s="98">
        <f t="shared" si="79"/>
        <v>24.857142857142858</v>
      </c>
      <c r="T309" s="295"/>
      <c r="U309" s="295"/>
      <c r="V309" s="296" t="s">
        <v>1301</v>
      </c>
      <c r="W309" s="101">
        <f t="shared" si="83"/>
        <v>2</v>
      </c>
      <c r="X309" s="101">
        <f t="shared" si="82"/>
        <v>0</v>
      </c>
      <c r="Y309" s="297" t="str">
        <f t="shared" si="80"/>
        <v>CUMPLIDA</v>
      </c>
      <c r="Z309" s="876"/>
      <c r="AA309" s="877"/>
      <c r="AB309" s="1271" t="str">
        <f>IF(Y309&amp;Y310="CUMPLIDA","CUMPLIDA",IF(OR(Y309="VENCIDA",Y310="VENCIDA"),"VENCIDA",IF(W309+W310=4,"CUMPLIDA","EN TERMINO")))</f>
        <v>CUMPLIDA</v>
      </c>
      <c r="AE309" s="844"/>
    </row>
    <row r="310" spans="1:31" s="617" customFormat="1" ht="77.25" thickBot="1" x14ac:dyDescent="0.3">
      <c r="A310" s="1268"/>
      <c r="B310" s="1268"/>
      <c r="C310" s="1270"/>
      <c r="D310" s="1270"/>
      <c r="E310" s="878" t="s">
        <v>46</v>
      </c>
      <c r="F310" s="909" t="s">
        <v>1302</v>
      </c>
      <c r="G310" s="159" t="s">
        <v>46</v>
      </c>
      <c r="H310" s="909" t="s">
        <v>1303</v>
      </c>
      <c r="I310" s="910" t="s">
        <v>1304</v>
      </c>
      <c r="J310" s="911">
        <v>1</v>
      </c>
      <c r="K310" s="912">
        <v>41677</v>
      </c>
      <c r="L310" s="912">
        <v>41851</v>
      </c>
      <c r="M310" s="883">
        <f t="shared" si="76"/>
        <v>24.857142857142858</v>
      </c>
      <c r="N310" s="884" t="s">
        <v>1241</v>
      </c>
      <c r="O310" s="885">
        <v>1</v>
      </c>
      <c r="P310" s="886">
        <f t="shared" si="81"/>
        <v>1</v>
      </c>
      <c r="Q310" s="165">
        <f t="shared" si="77"/>
        <v>24.857142857142858</v>
      </c>
      <c r="R310" s="165">
        <f t="shared" si="78"/>
        <v>24.857142857142858</v>
      </c>
      <c r="S310" s="165">
        <f t="shared" si="79"/>
        <v>24.857142857142858</v>
      </c>
      <c r="T310" s="166"/>
      <c r="U310" s="166"/>
      <c r="V310" s="167" t="s">
        <v>1301</v>
      </c>
      <c r="W310" s="168">
        <f t="shared" si="83"/>
        <v>2</v>
      </c>
      <c r="X310" s="168">
        <f t="shared" si="82"/>
        <v>0</v>
      </c>
      <c r="Y310" s="168" t="str">
        <f t="shared" si="80"/>
        <v>CUMPLIDA</v>
      </c>
      <c r="Z310" s="887"/>
      <c r="AA310" s="831"/>
      <c r="AB310" s="1271"/>
      <c r="AE310" s="844"/>
    </row>
    <row r="311" spans="1:31" s="617" customFormat="1" ht="90" thickBot="1" x14ac:dyDescent="0.3">
      <c r="A311" s="833">
        <v>11</v>
      </c>
      <c r="B311" s="536">
        <v>0</v>
      </c>
      <c r="C311" s="834" t="s">
        <v>1305</v>
      </c>
      <c r="D311" s="834" t="s">
        <v>1232</v>
      </c>
      <c r="E311" s="835" t="s">
        <v>46</v>
      </c>
      <c r="F311" s="836" t="s">
        <v>1233</v>
      </c>
      <c r="G311" s="75" t="s">
        <v>46</v>
      </c>
      <c r="H311" s="836" t="s">
        <v>1234</v>
      </c>
      <c r="I311" s="837" t="s">
        <v>1235</v>
      </c>
      <c r="J311" s="837">
        <v>2</v>
      </c>
      <c r="K311" s="913">
        <v>41699</v>
      </c>
      <c r="L311" s="913">
        <v>42004</v>
      </c>
      <c r="M311" s="83">
        <f t="shared" si="76"/>
        <v>43.571428571428569</v>
      </c>
      <c r="N311" s="904" t="s">
        <v>1121</v>
      </c>
      <c r="O311" s="81">
        <v>0</v>
      </c>
      <c r="P311" s="706">
        <f t="shared" si="81"/>
        <v>0</v>
      </c>
      <c r="Q311" s="83">
        <f t="shared" si="77"/>
        <v>0</v>
      </c>
      <c r="R311" s="83">
        <f t="shared" si="78"/>
        <v>0</v>
      </c>
      <c r="S311" s="83">
        <f t="shared" si="79"/>
        <v>0</v>
      </c>
      <c r="T311" s="84"/>
      <c r="U311" s="84"/>
      <c r="V311" s="85"/>
      <c r="W311" s="86">
        <f t="shared" si="83"/>
        <v>0</v>
      </c>
      <c r="X311" s="86">
        <f t="shared" si="82"/>
        <v>1</v>
      </c>
      <c r="Y311" s="86" t="str">
        <f t="shared" si="80"/>
        <v>EN TERMINO</v>
      </c>
      <c r="Z311" s="842"/>
      <c r="AA311" s="843"/>
      <c r="AB311" s="53" t="str">
        <f>IF(Y311="CUMPLIDA","CUMPLIDA",IF(Y311="EN TERMINO","EN TERMINO","VENCIDA"))</f>
        <v>EN TERMINO</v>
      </c>
      <c r="AE311" s="844"/>
    </row>
    <row r="312" spans="1:31" s="617" customFormat="1" ht="15.75" thickBot="1" x14ac:dyDescent="0.3">
      <c r="A312" s="914" t="s">
        <v>1306</v>
      </c>
      <c r="B312" s="915"/>
      <c r="C312" s="915"/>
      <c r="D312" s="915"/>
      <c r="E312" s="915"/>
      <c r="F312" s="915"/>
      <c r="G312" s="915"/>
      <c r="H312" s="915"/>
      <c r="I312" s="915"/>
      <c r="J312" s="915"/>
      <c r="K312" s="915"/>
      <c r="L312" s="915"/>
      <c r="M312" s="915"/>
      <c r="N312" s="915"/>
      <c r="O312" s="915"/>
      <c r="P312" s="915"/>
      <c r="Q312" s="915"/>
      <c r="R312" s="915"/>
      <c r="S312" s="915"/>
      <c r="T312" s="915"/>
      <c r="U312" s="915"/>
      <c r="V312" s="916"/>
      <c r="W312" s="68"/>
      <c r="X312" s="68"/>
      <c r="Y312" s="68"/>
      <c r="Z312" s="917"/>
      <c r="AA312" s="918"/>
      <c r="AB312" s="53"/>
      <c r="AE312" s="832"/>
    </row>
    <row r="313" spans="1:31" s="617" customFormat="1" ht="140.25" x14ac:dyDescent="0.25">
      <c r="A313" s="1216">
        <v>1</v>
      </c>
      <c r="B313" s="1248">
        <v>0</v>
      </c>
      <c r="C313" s="1211" t="s">
        <v>1307</v>
      </c>
      <c r="D313" s="1211" t="s">
        <v>1308</v>
      </c>
      <c r="E313" s="1211" t="s">
        <v>46</v>
      </c>
      <c r="F313" s="653" t="s">
        <v>1309</v>
      </c>
      <c r="G313" s="919" t="s">
        <v>46</v>
      </c>
      <c r="H313" s="653" t="s">
        <v>1310</v>
      </c>
      <c r="I313" s="653" t="s">
        <v>229</v>
      </c>
      <c r="J313" s="654">
        <v>1</v>
      </c>
      <c r="K313" s="920">
        <v>41699</v>
      </c>
      <c r="L313" s="920">
        <v>41850</v>
      </c>
      <c r="M313" s="921">
        <f t="shared" ref="M313:M376" si="84">(L313-K313)/7</f>
        <v>21.571428571428573</v>
      </c>
      <c r="N313" s="922" t="s">
        <v>1311</v>
      </c>
      <c r="O313" s="923">
        <v>0</v>
      </c>
      <c r="P313" s="924">
        <f t="shared" si="81"/>
        <v>0</v>
      </c>
      <c r="Q313" s="921">
        <f t="shared" ref="Q313:Q376" si="85">+M313*P313</f>
        <v>0</v>
      </c>
      <c r="R313" s="921">
        <f t="shared" ref="R313:R376" si="86">IF(L313&lt;=$T$8,Q313,0)</f>
        <v>0</v>
      </c>
      <c r="S313" s="921">
        <f t="shared" ref="S313:S376" si="87">IF($T$8&gt;=L313,M313,0)</f>
        <v>21.571428571428573</v>
      </c>
      <c r="T313" s="925"/>
      <c r="U313" s="925"/>
      <c r="V313" s="711"/>
      <c r="W313" s="926">
        <f t="shared" si="83"/>
        <v>0</v>
      </c>
      <c r="X313" s="926">
        <f t="shared" si="82"/>
        <v>0</v>
      </c>
      <c r="Y313" s="926" t="str">
        <f t="shared" si="80"/>
        <v>VENCIDA</v>
      </c>
      <c r="Z313" s="927"/>
      <c r="AA313" s="928"/>
      <c r="AB313" s="1228" t="str">
        <f>IF(Y313&amp;Y314&amp;Y315&amp;Y316&amp;Y317&amp;Y318="CUMPLIDA","CUMPLIDA",IF(OR(Y313="VENCIDA",Y314="VENCIDA",Y315="VENCIDA",Y316="VENCIDA",Y317="VENCIDA",Y318="VENCIDA"),"VENCIDA",IF(W313+W314+W315+W316+W317+W318=12,"CUMPLIDA","EN TERMINO")))</f>
        <v>VENCIDA</v>
      </c>
      <c r="AE313" s="929"/>
    </row>
    <row r="314" spans="1:31" s="617" customFormat="1" ht="63.75" x14ac:dyDescent="0.25">
      <c r="A314" s="1263"/>
      <c r="B314" s="1254"/>
      <c r="C314" s="1265"/>
      <c r="D314" s="1212"/>
      <c r="E314" s="1265" t="s">
        <v>46</v>
      </c>
      <c r="F314" s="930" t="s">
        <v>1312</v>
      </c>
      <c r="G314" s="931" t="s">
        <v>46</v>
      </c>
      <c r="H314" s="930" t="s">
        <v>1313</v>
      </c>
      <c r="I314" s="930" t="s">
        <v>1314</v>
      </c>
      <c r="J314" s="932">
        <v>1</v>
      </c>
      <c r="K314" s="933">
        <v>41699</v>
      </c>
      <c r="L314" s="933">
        <v>41820</v>
      </c>
      <c r="M314" s="934">
        <f t="shared" si="84"/>
        <v>17.285714285714285</v>
      </c>
      <c r="N314" s="935" t="s">
        <v>1315</v>
      </c>
      <c r="O314" s="936">
        <v>1</v>
      </c>
      <c r="P314" s="937">
        <f t="shared" si="81"/>
        <v>1</v>
      </c>
      <c r="Q314" s="934">
        <f t="shared" si="85"/>
        <v>17.285714285714285</v>
      </c>
      <c r="R314" s="934">
        <f t="shared" si="86"/>
        <v>17.285714285714285</v>
      </c>
      <c r="S314" s="934">
        <f t="shared" si="87"/>
        <v>17.285714285714285</v>
      </c>
      <c r="T314" s="938"/>
      <c r="U314" s="938"/>
      <c r="V314" s="720" t="s">
        <v>1316</v>
      </c>
      <c r="W314" s="939">
        <f t="shared" si="83"/>
        <v>2</v>
      </c>
      <c r="X314" s="939">
        <f t="shared" si="82"/>
        <v>0</v>
      </c>
      <c r="Y314" s="939" t="str">
        <f t="shared" si="80"/>
        <v>CUMPLIDA</v>
      </c>
      <c r="Z314" s="940"/>
      <c r="AA314" s="941"/>
      <c r="AB314" s="1251"/>
      <c r="AE314" s="929"/>
    </row>
    <row r="315" spans="1:31" s="617" customFormat="1" ht="51" x14ac:dyDescent="0.25">
      <c r="A315" s="1263"/>
      <c r="B315" s="1254"/>
      <c r="C315" s="1265"/>
      <c r="D315" s="1212"/>
      <c r="E315" s="1265" t="s">
        <v>46</v>
      </c>
      <c r="F315" s="1267" t="s">
        <v>1317</v>
      </c>
      <c r="G315" s="931" t="s">
        <v>46</v>
      </c>
      <c r="H315" s="930" t="s">
        <v>1318</v>
      </c>
      <c r="I315" s="930" t="s">
        <v>1319</v>
      </c>
      <c r="J315" s="932">
        <v>1</v>
      </c>
      <c r="K315" s="933">
        <v>41699</v>
      </c>
      <c r="L315" s="933">
        <v>42004</v>
      </c>
      <c r="M315" s="934">
        <f t="shared" si="84"/>
        <v>43.571428571428569</v>
      </c>
      <c r="N315" s="935" t="s">
        <v>1311</v>
      </c>
      <c r="O315" s="936">
        <v>0</v>
      </c>
      <c r="P315" s="937">
        <f t="shared" si="81"/>
        <v>0</v>
      </c>
      <c r="Q315" s="934">
        <f t="shared" si="85"/>
        <v>0</v>
      </c>
      <c r="R315" s="934">
        <f t="shared" si="86"/>
        <v>0</v>
      </c>
      <c r="S315" s="934">
        <f t="shared" si="87"/>
        <v>0</v>
      </c>
      <c r="T315" s="938"/>
      <c r="U315" s="938"/>
      <c r="V315" s="720"/>
      <c r="W315" s="939">
        <f t="shared" si="83"/>
        <v>0</v>
      </c>
      <c r="X315" s="939">
        <f t="shared" si="82"/>
        <v>1</v>
      </c>
      <c r="Y315" s="939" t="str">
        <f t="shared" si="80"/>
        <v>EN TERMINO</v>
      </c>
      <c r="Z315" s="940"/>
      <c r="AA315" s="941"/>
      <c r="AB315" s="1251"/>
      <c r="AE315" s="929"/>
    </row>
    <row r="316" spans="1:31" s="617" customFormat="1" ht="38.25" x14ac:dyDescent="0.25">
      <c r="A316" s="1263"/>
      <c r="B316" s="1254"/>
      <c r="C316" s="1265"/>
      <c r="D316" s="1212"/>
      <c r="E316" s="1265" t="s">
        <v>46</v>
      </c>
      <c r="F316" s="1212"/>
      <c r="G316" s="931" t="s">
        <v>46</v>
      </c>
      <c r="H316" s="930" t="s">
        <v>1320</v>
      </c>
      <c r="I316" s="930" t="s">
        <v>1321</v>
      </c>
      <c r="J316" s="932">
        <v>1</v>
      </c>
      <c r="K316" s="933">
        <v>41699</v>
      </c>
      <c r="L316" s="933">
        <v>42004</v>
      </c>
      <c r="M316" s="934">
        <f t="shared" si="84"/>
        <v>43.571428571428569</v>
      </c>
      <c r="N316" s="935" t="s">
        <v>1315</v>
      </c>
      <c r="O316" s="936">
        <v>0</v>
      </c>
      <c r="P316" s="937">
        <f t="shared" si="81"/>
        <v>0</v>
      </c>
      <c r="Q316" s="934">
        <f t="shared" si="85"/>
        <v>0</v>
      </c>
      <c r="R316" s="934">
        <f t="shared" si="86"/>
        <v>0</v>
      </c>
      <c r="S316" s="934">
        <f t="shared" si="87"/>
        <v>0</v>
      </c>
      <c r="T316" s="938"/>
      <c r="U316" s="938"/>
      <c r="V316" s="720"/>
      <c r="W316" s="939">
        <f t="shared" si="83"/>
        <v>0</v>
      </c>
      <c r="X316" s="939">
        <f t="shared" si="82"/>
        <v>1</v>
      </c>
      <c r="Y316" s="939" t="str">
        <f t="shared" si="80"/>
        <v>EN TERMINO</v>
      </c>
      <c r="Z316" s="940"/>
      <c r="AA316" s="941"/>
      <c r="AB316" s="1251"/>
      <c r="AE316" s="929"/>
    </row>
    <row r="317" spans="1:31" s="617" customFormat="1" ht="140.25" x14ac:dyDescent="0.25">
      <c r="A317" s="1263"/>
      <c r="B317" s="1254"/>
      <c r="C317" s="1265"/>
      <c r="D317" s="1212"/>
      <c r="E317" s="1265" t="s">
        <v>46</v>
      </c>
      <c r="F317" s="930" t="s">
        <v>1322</v>
      </c>
      <c r="G317" s="931" t="s">
        <v>46</v>
      </c>
      <c r="H317" s="930" t="s">
        <v>1323</v>
      </c>
      <c r="I317" s="930" t="s">
        <v>1324</v>
      </c>
      <c r="J317" s="932">
        <v>1</v>
      </c>
      <c r="K317" s="933">
        <v>41699</v>
      </c>
      <c r="L317" s="933">
        <v>42004</v>
      </c>
      <c r="M317" s="934">
        <f t="shared" si="84"/>
        <v>43.571428571428569</v>
      </c>
      <c r="N317" s="935" t="s">
        <v>1315</v>
      </c>
      <c r="O317" s="936">
        <v>0</v>
      </c>
      <c r="P317" s="937">
        <f t="shared" si="81"/>
        <v>0</v>
      </c>
      <c r="Q317" s="934">
        <f t="shared" si="85"/>
        <v>0</v>
      </c>
      <c r="R317" s="934">
        <f t="shared" si="86"/>
        <v>0</v>
      </c>
      <c r="S317" s="934">
        <f t="shared" si="87"/>
        <v>0</v>
      </c>
      <c r="T317" s="938"/>
      <c r="U317" s="938"/>
      <c r="V317" s="720"/>
      <c r="W317" s="939">
        <f t="shared" si="83"/>
        <v>0</v>
      </c>
      <c r="X317" s="939">
        <f t="shared" si="82"/>
        <v>1</v>
      </c>
      <c r="Y317" s="939" t="str">
        <f t="shared" si="80"/>
        <v>EN TERMINO</v>
      </c>
      <c r="Z317" s="940"/>
      <c r="AA317" s="941"/>
      <c r="AB317" s="1251"/>
      <c r="AE317" s="929"/>
    </row>
    <row r="318" spans="1:31" s="617" customFormat="1" ht="128.25" thickBot="1" x14ac:dyDescent="0.3">
      <c r="A318" s="1264"/>
      <c r="B318" s="1255"/>
      <c r="C318" s="1266"/>
      <c r="D318" s="1200"/>
      <c r="E318" s="1266" t="s">
        <v>46</v>
      </c>
      <c r="F318" s="664" t="s">
        <v>1325</v>
      </c>
      <c r="G318" s="942" t="s">
        <v>46</v>
      </c>
      <c r="H318" s="664" t="s">
        <v>1326</v>
      </c>
      <c r="I318" s="664" t="s">
        <v>1327</v>
      </c>
      <c r="J318" s="665">
        <v>3</v>
      </c>
      <c r="K318" s="943">
        <v>41699</v>
      </c>
      <c r="L318" s="943">
        <v>42004</v>
      </c>
      <c r="M318" s="944">
        <f t="shared" si="84"/>
        <v>43.571428571428569</v>
      </c>
      <c r="N318" s="884" t="s">
        <v>1315</v>
      </c>
      <c r="O318" s="945">
        <v>0</v>
      </c>
      <c r="P318" s="946">
        <f t="shared" si="81"/>
        <v>0</v>
      </c>
      <c r="Q318" s="944">
        <f t="shared" si="85"/>
        <v>0</v>
      </c>
      <c r="R318" s="944">
        <f t="shared" si="86"/>
        <v>0</v>
      </c>
      <c r="S318" s="944">
        <f t="shared" si="87"/>
        <v>0</v>
      </c>
      <c r="T318" s="947"/>
      <c r="U318" s="947"/>
      <c r="V318" s="948"/>
      <c r="W318" s="949">
        <f t="shared" si="83"/>
        <v>0</v>
      </c>
      <c r="X318" s="949">
        <f t="shared" si="82"/>
        <v>1</v>
      </c>
      <c r="Y318" s="949" t="str">
        <f t="shared" si="80"/>
        <v>EN TERMINO</v>
      </c>
      <c r="Z318" s="830"/>
      <c r="AA318" s="950"/>
      <c r="AB318" s="1229"/>
      <c r="AE318" s="929"/>
    </row>
    <row r="319" spans="1:31" s="617" customFormat="1" ht="102" x14ac:dyDescent="0.25">
      <c r="A319" s="1205">
        <v>2</v>
      </c>
      <c r="B319" s="1248">
        <v>0</v>
      </c>
      <c r="C319" s="1211" t="s">
        <v>1328</v>
      </c>
      <c r="D319" s="1211" t="s">
        <v>1329</v>
      </c>
      <c r="E319" s="1249" t="s">
        <v>46</v>
      </c>
      <c r="F319" s="653" t="s">
        <v>1330</v>
      </c>
      <c r="G319" s="919" t="s">
        <v>46</v>
      </c>
      <c r="H319" s="653" t="s">
        <v>1331</v>
      </c>
      <c r="I319" s="653" t="s">
        <v>239</v>
      </c>
      <c r="J319" s="654">
        <v>1</v>
      </c>
      <c r="K319" s="920">
        <v>41699</v>
      </c>
      <c r="L319" s="920">
        <v>41730</v>
      </c>
      <c r="M319" s="921">
        <f t="shared" si="84"/>
        <v>4.4285714285714288</v>
      </c>
      <c r="N319" s="922" t="s">
        <v>1315</v>
      </c>
      <c r="O319" s="923">
        <v>1</v>
      </c>
      <c r="P319" s="924">
        <f t="shared" si="81"/>
        <v>1</v>
      </c>
      <c r="Q319" s="921">
        <f t="shared" si="85"/>
        <v>4.4285714285714288</v>
      </c>
      <c r="R319" s="921">
        <f t="shared" si="86"/>
        <v>4.4285714285714288</v>
      </c>
      <c r="S319" s="921">
        <f t="shared" si="87"/>
        <v>4.4285714285714288</v>
      </c>
      <c r="T319" s="925"/>
      <c r="U319" s="925"/>
      <c r="V319" s="711" t="s">
        <v>1332</v>
      </c>
      <c r="W319" s="926">
        <f t="shared" si="83"/>
        <v>2</v>
      </c>
      <c r="X319" s="926">
        <f t="shared" si="82"/>
        <v>0</v>
      </c>
      <c r="Y319" s="926" t="str">
        <f t="shared" si="80"/>
        <v>CUMPLIDA</v>
      </c>
      <c r="Z319" s="927"/>
      <c r="AA319" s="928"/>
      <c r="AB319" s="1228" t="str">
        <f>IF(Y319&amp;Y320&amp;Y321&amp;Y322&amp;Y323="CUMPLIDA","CUMPLIDA",IF(OR(Y319="VENCIDA",Y320="VENCIDA",Y321="VENCIDA",Y322="VENCIDA",Y323="VENCIDA"),"VENCIDA",IF(W319+W320+W321+W322+W323=10,"CUMPLIDA","EN TERMINO")))</f>
        <v>EN TERMINO</v>
      </c>
      <c r="AE319" s="929"/>
    </row>
    <row r="320" spans="1:31" s="617" customFormat="1" ht="63.75" x14ac:dyDescent="0.25">
      <c r="A320" s="1206"/>
      <c r="B320" s="1254"/>
      <c r="C320" s="1212"/>
      <c r="D320" s="1212"/>
      <c r="E320" s="1209"/>
      <c r="F320" s="930" t="s">
        <v>1333</v>
      </c>
      <c r="G320" s="931" t="s">
        <v>46</v>
      </c>
      <c r="H320" s="930" t="s">
        <v>1334</v>
      </c>
      <c r="I320" s="930" t="s">
        <v>1335</v>
      </c>
      <c r="J320" s="932">
        <v>1</v>
      </c>
      <c r="K320" s="933">
        <v>41699</v>
      </c>
      <c r="L320" s="933">
        <v>42004</v>
      </c>
      <c r="M320" s="934">
        <f t="shared" si="84"/>
        <v>43.571428571428569</v>
      </c>
      <c r="N320" s="935" t="s">
        <v>1315</v>
      </c>
      <c r="O320" s="936">
        <v>0</v>
      </c>
      <c r="P320" s="937">
        <f t="shared" si="81"/>
        <v>0</v>
      </c>
      <c r="Q320" s="934">
        <f t="shared" si="85"/>
        <v>0</v>
      </c>
      <c r="R320" s="934">
        <f t="shared" si="86"/>
        <v>0</v>
      </c>
      <c r="S320" s="934">
        <f t="shared" si="87"/>
        <v>0</v>
      </c>
      <c r="T320" s="938"/>
      <c r="U320" s="938"/>
      <c r="V320" s="720"/>
      <c r="W320" s="939">
        <f t="shared" si="83"/>
        <v>0</v>
      </c>
      <c r="X320" s="939">
        <f t="shared" si="82"/>
        <v>1</v>
      </c>
      <c r="Y320" s="939" t="str">
        <f t="shared" si="80"/>
        <v>EN TERMINO</v>
      </c>
      <c r="Z320" s="940"/>
      <c r="AA320" s="941"/>
      <c r="AB320" s="1251"/>
      <c r="AE320" s="929"/>
    </row>
    <row r="321" spans="1:31" s="617" customFormat="1" ht="89.25" x14ac:dyDescent="0.25">
      <c r="A321" s="1206"/>
      <c r="B321" s="1254"/>
      <c r="C321" s="1212"/>
      <c r="D321" s="1212"/>
      <c r="E321" s="1209"/>
      <c r="F321" s="930" t="s">
        <v>1336</v>
      </c>
      <c r="G321" s="931" t="s">
        <v>46</v>
      </c>
      <c r="H321" s="930" t="s">
        <v>1337</v>
      </c>
      <c r="I321" s="930" t="s">
        <v>1338</v>
      </c>
      <c r="J321" s="932">
        <v>1</v>
      </c>
      <c r="K321" s="933">
        <v>41699</v>
      </c>
      <c r="L321" s="933">
        <v>42004</v>
      </c>
      <c r="M321" s="934">
        <f t="shared" si="84"/>
        <v>43.571428571428569</v>
      </c>
      <c r="N321" s="935" t="s">
        <v>1315</v>
      </c>
      <c r="O321" s="936">
        <v>0</v>
      </c>
      <c r="P321" s="937">
        <f t="shared" si="81"/>
        <v>0</v>
      </c>
      <c r="Q321" s="934">
        <f t="shared" si="85"/>
        <v>0</v>
      </c>
      <c r="R321" s="934">
        <f t="shared" si="86"/>
        <v>0</v>
      </c>
      <c r="S321" s="934">
        <f t="shared" si="87"/>
        <v>0</v>
      </c>
      <c r="T321" s="938"/>
      <c r="U321" s="938"/>
      <c r="V321" s="720"/>
      <c r="W321" s="939">
        <f t="shared" si="83"/>
        <v>0</v>
      </c>
      <c r="X321" s="939">
        <f t="shared" si="82"/>
        <v>1</v>
      </c>
      <c r="Y321" s="939" t="str">
        <f t="shared" si="80"/>
        <v>EN TERMINO</v>
      </c>
      <c r="Z321" s="940"/>
      <c r="AA321" s="941"/>
      <c r="AB321" s="1251"/>
      <c r="AE321" s="929"/>
    </row>
    <row r="322" spans="1:31" s="617" customFormat="1" ht="63.75" x14ac:dyDescent="0.25">
      <c r="A322" s="1206"/>
      <c r="B322" s="1254"/>
      <c r="C322" s="1212"/>
      <c r="D322" s="1212"/>
      <c r="E322" s="1209"/>
      <c r="F322" s="930" t="s">
        <v>1339</v>
      </c>
      <c r="G322" s="931" t="s">
        <v>46</v>
      </c>
      <c r="H322" s="930" t="s">
        <v>1340</v>
      </c>
      <c r="I322" s="930" t="s">
        <v>1321</v>
      </c>
      <c r="J322" s="932">
        <v>1</v>
      </c>
      <c r="K322" s="933">
        <v>41699</v>
      </c>
      <c r="L322" s="933">
        <v>42004</v>
      </c>
      <c r="M322" s="934">
        <f t="shared" si="84"/>
        <v>43.571428571428569</v>
      </c>
      <c r="N322" s="935" t="s">
        <v>1315</v>
      </c>
      <c r="O322" s="936">
        <v>0</v>
      </c>
      <c r="P322" s="937">
        <f t="shared" si="81"/>
        <v>0</v>
      </c>
      <c r="Q322" s="934">
        <f t="shared" si="85"/>
        <v>0</v>
      </c>
      <c r="R322" s="934">
        <f t="shared" si="86"/>
        <v>0</v>
      </c>
      <c r="S322" s="934">
        <f t="shared" si="87"/>
        <v>0</v>
      </c>
      <c r="T322" s="938"/>
      <c r="U322" s="938"/>
      <c r="V322" s="720"/>
      <c r="W322" s="939">
        <f t="shared" si="83"/>
        <v>0</v>
      </c>
      <c r="X322" s="939">
        <f t="shared" si="82"/>
        <v>1</v>
      </c>
      <c r="Y322" s="939" t="str">
        <f t="shared" si="80"/>
        <v>EN TERMINO</v>
      </c>
      <c r="Z322" s="940"/>
      <c r="AA322" s="941"/>
      <c r="AB322" s="1251"/>
      <c r="AE322" s="929"/>
    </row>
    <row r="323" spans="1:31" s="617" customFormat="1" ht="90" thickBot="1" x14ac:dyDescent="0.3">
      <c r="A323" s="1261"/>
      <c r="B323" s="1255"/>
      <c r="C323" s="1200"/>
      <c r="D323" s="1200"/>
      <c r="E323" s="1252"/>
      <c r="F323" s="664" t="s">
        <v>1341</v>
      </c>
      <c r="G323" s="942" t="s">
        <v>46</v>
      </c>
      <c r="H323" s="664" t="s">
        <v>1342</v>
      </c>
      <c r="I323" s="664" t="s">
        <v>1343</v>
      </c>
      <c r="J323" s="665">
        <v>2</v>
      </c>
      <c r="K323" s="943">
        <v>41730</v>
      </c>
      <c r="L323" s="943">
        <v>42004</v>
      </c>
      <c r="M323" s="944">
        <f t="shared" si="84"/>
        <v>39.142857142857146</v>
      </c>
      <c r="N323" s="884" t="s">
        <v>1315</v>
      </c>
      <c r="O323" s="945">
        <v>0</v>
      </c>
      <c r="P323" s="946">
        <f t="shared" si="81"/>
        <v>0</v>
      </c>
      <c r="Q323" s="944">
        <f t="shared" si="85"/>
        <v>0</v>
      </c>
      <c r="R323" s="944">
        <f t="shared" si="86"/>
        <v>0</v>
      </c>
      <c r="S323" s="944">
        <f t="shared" si="87"/>
        <v>0</v>
      </c>
      <c r="T323" s="947"/>
      <c r="U323" s="947"/>
      <c r="V323" s="948"/>
      <c r="W323" s="949">
        <f t="shared" si="83"/>
        <v>0</v>
      </c>
      <c r="X323" s="949">
        <f t="shared" si="82"/>
        <v>1</v>
      </c>
      <c r="Y323" s="949" t="str">
        <f t="shared" si="80"/>
        <v>EN TERMINO</v>
      </c>
      <c r="Z323" s="830"/>
      <c r="AA323" s="950"/>
      <c r="AB323" s="1229"/>
      <c r="AE323" s="929"/>
    </row>
    <row r="324" spans="1:31" s="617" customFormat="1" ht="38.25" x14ac:dyDescent="0.25">
      <c r="A324" s="1205">
        <v>3</v>
      </c>
      <c r="B324" s="1248">
        <v>0</v>
      </c>
      <c r="C324" s="1211" t="s">
        <v>1344</v>
      </c>
      <c r="D324" s="1211" t="s">
        <v>1345</v>
      </c>
      <c r="E324" s="1249" t="s">
        <v>46</v>
      </c>
      <c r="F324" s="1262" t="s">
        <v>1346</v>
      </c>
      <c r="G324" s="919" t="s">
        <v>46</v>
      </c>
      <c r="H324" s="653" t="s">
        <v>1347</v>
      </c>
      <c r="I324" s="951" t="s">
        <v>1348</v>
      </c>
      <c r="J324" s="654">
        <v>1</v>
      </c>
      <c r="K324" s="920">
        <v>41730</v>
      </c>
      <c r="L324" s="920">
        <v>42004</v>
      </c>
      <c r="M324" s="921">
        <f t="shared" si="84"/>
        <v>39.142857142857146</v>
      </c>
      <c r="N324" s="922" t="s">
        <v>1315</v>
      </c>
      <c r="O324" s="923">
        <v>0</v>
      </c>
      <c r="P324" s="924">
        <f t="shared" si="81"/>
        <v>0</v>
      </c>
      <c r="Q324" s="921">
        <f t="shared" si="85"/>
        <v>0</v>
      </c>
      <c r="R324" s="921">
        <f t="shared" si="86"/>
        <v>0</v>
      </c>
      <c r="S324" s="921">
        <f t="shared" si="87"/>
        <v>0</v>
      </c>
      <c r="T324" s="925"/>
      <c r="U324" s="925"/>
      <c r="V324" s="711"/>
      <c r="W324" s="926">
        <f t="shared" si="83"/>
        <v>0</v>
      </c>
      <c r="X324" s="926">
        <f t="shared" si="82"/>
        <v>1</v>
      </c>
      <c r="Y324" s="926" t="str">
        <f t="shared" si="80"/>
        <v>EN TERMINO</v>
      </c>
      <c r="Z324" s="927"/>
      <c r="AA324" s="928"/>
      <c r="AB324" s="1256" t="str">
        <f>IF(Y324&amp;Y325&amp;Y326="CUMPLIDA","CUMPLIDA",IF(OR(Y324="VENCIDA",Y325="VENCIDA",Y326="VENCIDA"),"VENCIDA",IF(W324+W325+W326=6,"CUMPLIDA","EN TERMINO")))</f>
        <v>EN TERMINO</v>
      </c>
      <c r="AE324" s="929"/>
    </row>
    <row r="325" spans="1:31" s="617" customFormat="1" ht="51" x14ac:dyDescent="0.25">
      <c r="A325" s="1206"/>
      <c r="B325" s="1254"/>
      <c r="C325" s="1212"/>
      <c r="D325" s="1212"/>
      <c r="E325" s="1209"/>
      <c r="F325" s="1212"/>
      <c r="G325" s="931" t="s">
        <v>46</v>
      </c>
      <c r="H325" s="930" t="s">
        <v>1349</v>
      </c>
      <c r="I325" s="952" t="s">
        <v>1348</v>
      </c>
      <c r="J325" s="932">
        <v>1</v>
      </c>
      <c r="K325" s="933">
        <v>41730</v>
      </c>
      <c r="L325" s="933">
        <v>42004</v>
      </c>
      <c r="M325" s="934">
        <f t="shared" si="84"/>
        <v>39.142857142857146</v>
      </c>
      <c r="N325" s="935" t="s">
        <v>1315</v>
      </c>
      <c r="O325" s="936">
        <v>0</v>
      </c>
      <c r="P325" s="937">
        <f t="shared" si="81"/>
        <v>0</v>
      </c>
      <c r="Q325" s="934">
        <f t="shared" si="85"/>
        <v>0</v>
      </c>
      <c r="R325" s="934">
        <f t="shared" si="86"/>
        <v>0</v>
      </c>
      <c r="S325" s="934">
        <f t="shared" si="87"/>
        <v>0</v>
      </c>
      <c r="T325" s="938"/>
      <c r="U325" s="938"/>
      <c r="V325" s="720"/>
      <c r="W325" s="939">
        <f t="shared" si="83"/>
        <v>0</v>
      </c>
      <c r="X325" s="939">
        <f t="shared" si="82"/>
        <v>1</v>
      </c>
      <c r="Y325" s="939" t="str">
        <f t="shared" si="80"/>
        <v>EN TERMINO</v>
      </c>
      <c r="Z325" s="940"/>
      <c r="AA325" s="941"/>
      <c r="AB325" s="1257"/>
      <c r="AE325" s="929"/>
    </row>
    <row r="326" spans="1:31" s="617" customFormat="1" ht="51.75" thickBot="1" x14ac:dyDescent="0.3">
      <c r="A326" s="1261"/>
      <c r="B326" s="1255"/>
      <c r="C326" s="1200"/>
      <c r="D326" s="1200"/>
      <c r="E326" s="1252"/>
      <c r="F326" s="1200"/>
      <c r="G326" s="942" t="s">
        <v>46</v>
      </c>
      <c r="H326" s="664" t="s">
        <v>1350</v>
      </c>
      <c r="I326" s="953" t="s">
        <v>1348</v>
      </c>
      <c r="J326" s="665">
        <v>1</v>
      </c>
      <c r="K326" s="943">
        <v>41730</v>
      </c>
      <c r="L326" s="943">
        <v>42004</v>
      </c>
      <c r="M326" s="944">
        <f t="shared" si="84"/>
        <v>39.142857142857146</v>
      </c>
      <c r="N326" s="884" t="s">
        <v>1315</v>
      </c>
      <c r="O326" s="945">
        <v>0</v>
      </c>
      <c r="P326" s="946">
        <f t="shared" si="81"/>
        <v>0</v>
      </c>
      <c r="Q326" s="944">
        <f t="shared" si="85"/>
        <v>0</v>
      </c>
      <c r="R326" s="944">
        <f t="shared" si="86"/>
        <v>0</v>
      </c>
      <c r="S326" s="944">
        <f t="shared" si="87"/>
        <v>0</v>
      </c>
      <c r="T326" s="947"/>
      <c r="U326" s="947"/>
      <c r="V326" s="948"/>
      <c r="W326" s="949">
        <f t="shared" si="83"/>
        <v>0</v>
      </c>
      <c r="X326" s="949">
        <f t="shared" si="82"/>
        <v>1</v>
      </c>
      <c r="Y326" s="949" t="str">
        <f t="shared" si="80"/>
        <v>EN TERMINO</v>
      </c>
      <c r="Z326" s="830"/>
      <c r="AA326" s="950"/>
      <c r="AB326" s="1258"/>
      <c r="AE326" s="929"/>
    </row>
    <row r="327" spans="1:31" s="617" customFormat="1" ht="105" x14ac:dyDescent="0.25">
      <c r="A327" s="1216">
        <v>4</v>
      </c>
      <c r="B327" s="1248">
        <v>0</v>
      </c>
      <c r="C327" s="1211" t="s">
        <v>1351</v>
      </c>
      <c r="D327" s="1211" t="s">
        <v>1352</v>
      </c>
      <c r="E327" s="1249" t="s">
        <v>46</v>
      </c>
      <c r="F327" s="1259" t="s">
        <v>1353</v>
      </c>
      <c r="G327" s="919" t="s">
        <v>46</v>
      </c>
      <c r="H327" s="653" t="s">
        <v>1354</v>
      </c>
      <c r="I327" s="653" t="s">
        <v>1355</v>
      </c>
      <c r="J327" s="654">
        <v>1</v>
      </c>
      <c r="K327" s="954">
        <v>41701</v>
      </c>
      <c r="L327" s="954">
        <v>42002</v>
      </c>
      <c r="M327" s="921">
        <f t="shared" si="84"/>
        <v>43</v>
      </c>
      <c r="N327" s="922" t="s">
        <v>1356</v>
      </c>
      <c r="O327" s="923">
        <v>0.5</v>
      </c>
      <c r="P327" s="924">
        <f t="shared" si="81"/>
        <v>0.5</v>
      </c>
      <c r="Q327" s="921">
        <f t="shared" si="85"/>
        <v>21.5</v>
      </c>
      <c r="R327" s="921">
        <f t="shared" si="86"/>
        <v>0</v>
      </c>
      <c r="S327" s="921">
        <f t="shared" si="87"/>
        <v>0</v>
      </c>
      <c r="T327" s="925"/>
      <c r="U327" s="925"/>
      <c r="V327" s="955" t="s">
        <v>1357</v>
      </c>
      <c r="W327" s="926">
        <f t="shared" si="83"/>
        <v>0</v>
      </c>
      <c r="X327" s="926">
        <f t="shared" si="82"/>
        <v>1</v>
      </c>
      <c r="Y327" s="926" t="str">
        <f t="shared" si="80"/>
        <v>EN TERMINO</v>
      </c>
      <c r="Z327" s="927"/>
      <c r="AA327" s="928"/>
      <c r="AB327" s="1228" t="str">
        <f>IF(Y327&amp;Y328="CUMPLIDA","CUMPLIDA",IF(OR(Y327="VENCIDA",Y328="VENCIDA"),"VENCIDA",IF(W327+W328=4,"CUMPLIDA","EN TERMINO")))</f>
        <v>EN TERMINO</v>
      </c>
      <c r="AE327" s="929"/>
    </row>
    <row r="328" spans="1:31" s="617" customFormat="1" ht="51.75" thickBot="1" x14ac:dyDescent="0.3">
      <c r="A328" s="1196"/>
      <c r="B328" s="1255"/>
      <c r="C328" s="1200"/>
      <c r="D328" s="1200"/>
      <c r="E328" s="1252"/>
      <c r="F328" s="1260"/>
      <c r="G328" s="942" t="s">
        <v>46</v>
      </c>
      <c r="H328" s="664" t="s">
        <v>1358</v>
      </c>
      <c r="I328" s="664" t="s">
        <v>1359</v>
      </c>
      <c r="J328" s="665">
        <v>1</v>
      </c>
      <c r="K328" s="956">
        <v>41764</v>
      </c>
      <c r="L328" s="956">
        <v>41943</v>
      </c>
      <c r="M328" s="944">
        <f t="shared" si="84"/>
        <v>25.571428571428573</v>
      </c>
      <c r="N328" s="884" t="s">
        <v>1360</v>
      </c>
      <c r="O328" s="945">
        <v>0</v>
      </c>
      <c r="P328" s="946">
        <f t="shared" si="81"/>
        <v>0</v>
      </c>
      <c r="Q328" s="944">
        <f t="shared" si="85"/>
        <v>0</v>
      </c>
      <c r="R328" s="944">
        <f t="shared" si="86"/>
        <v>0</v>
      </c>
      <c r="S328" s="944">
        <f t="shared" si="87"/>
        <v>0</v>
      </c>
      <c r="T328" s="947"/>
      <c r="U328" s="947"/>
      <c r="V328" s="957" t="s">
        <v>1361</v>
      </c>
      <c r="W328" s="949">
        <f t="shared" si="83"/>
        <v>0</v>
      </c>
      <c r="X328" s="949">
        <f t="shared" si="82"/>
        <v>1</v>
      </c>
      <c r="Y328" s="949" t="str">
        <f t="shared" si="80"/>
        <v>EN TERMINO</v>
      </c>
      <c r="Z328" s="830"/>
      <c r="AA328" s="950"/>
      <c r="AB328" s="1229"/>
      <c r="AE328" s="929"/>
    </row>
    <row r="329" spans="1:31" s="617" customFormat="1" ht="38.25" x14ac:dyDescent="0.25">
      <c r="A329" s="1216">
        <v>5</v>
      </c>
      <c r="B329" s="1248">
        <v>0</v>
      </c>
      <c r="C329" s="1211" t="s">
        <v>1362</v>
      </c>
      <c r="D329" s="1211" t="s">
        <v>1363</v>
      </c>
      <c r="E329" s="1249" t="s">
        <v>46</v>
      </c>
      <c r="F329" s="1250" t="s">
        <v>1364</v>
      </c>
      <c r="G329" s="919" t="s">
        <v>46</v>
      </c>
      <c r="H329" s="652" t="s">
        <v>1365</v>
      </c>
      <c r="I329" s="652" t="s">
        <v>1366</v>
      </c>
      <c r="J329" s="958">
        <v>6</v>
      </c>
      <c r="K329" s="954">
        <v>41699</v>
      </c>
      <c r="L329" s="954">
        <v>41943</v>
      </c>
      <c r="M329" s="921">
        <f t="shared" si="84"/>
        <v>34.857142857142854</v>
      </c>
      <c r="N329" s="922" t="s">
        <v>1315</v>
      </c>
      <c r="O329" s="923">
        <v>0</v>
      </c>
      <c r="P329" s="924">
        <f t="shared" si="81"/>
        <v>0</v>
      </c>
      <c r="Q329" s="921">
        <f t="shared" si="85"/>
        <v>0</v>
      </c>
      <c r="R329" s="921">
        <f t="shared" si="86"/>
        <v>0</v>
      </c>
      <c r="S329" s="921">
        <f t="shared" si="87"/>
        <v>0</v>
      </c>
      <c r="T329" s="925"/>
      <c r="U329" s="925"/>
      <c r="V329" s="711"/>
      <c r="W329" s="926">
        <f t="shared" si="83"/>
        <v>0</v>
      </c>
      <c r="X329" s="926">
        <f t="shared" si="82"/>
        <v>1</v>
      </c>
      <c r="Y329" s="926" t="str">
        <f t="shared" si="80"/>
        <v>EN TERMINO</v>
      </c>
      <c r="Z329" s="927"/>
      <c r="AA329" s="959"/>
      <c r="AB329" s="1228" t="str">
        <f>IF(Y329&amp;Y330="CUMPLIDA","CUMPLIDA",IF(OR(Y329="VENCIDA",Y330="VENCIDA"),"VENCIDA",IF(W329+W330=4,"CUMPLIDA","EN TERMINO")))</f>
        <v>EN TERMINO</v>
      </c>
      <c r="AE329" s="929"/>
    </row>
    <row r="330" spans="1:31" s="617" customFormat="1" ht="39" thickBot="1" x14ac:dyDescent="0.3">
      <c r="A330" s="1196"/>
      <c r="B330" s="1252"/>
      <c r="C330" s="1200"/>
      <c r="D330" s="1200"/>
      <c r="E330" s="1252"/>
      <c r="F330" s="1200"/>
      <c r="G330" s="942" t="s">
        <v>46</v>
      </c>
      <c r="H330" s="663" t="s">
        <v>1367</v>
      </c>
      <c r="I330" s="663" t="s">
        <v>1368</v>
      </c>
      <c r="J330" s="960">
        <v>1</v>
      </c>
      <c r="K330" s="956">
        <v>41699</v>
      </c>
      <c r="L330" s="956">
        <v>41943</v>
      </c>
      <c r="M330" s="944">
        <f t="shared" si="84"/>
        <v>34.857142857142854</v>
      </c>
      <c r="N330" s="884" t="s">
        <v>1315</v>
      </c>
      <c r="O330" s="945">
        <v>0</v>
      </c>
      <c r="P330" s="946">
        <f t="shared" si="81"/>
        <v>0</v>
      </c>
      <c r="Q330" s="944">
        <f t="shared" si="85"/>
        <v>0</v>
      </c>
      <c r="R330" s="944">
        <f t="shared" si="86"/>
        <v>0</v>
      </c>
      <c r="S330" s="944">
        <f t="shared" si="87"/>
        <v>0</v>
      </c>
      <c r="T330" s="947"/>
      <c r="U330" s="947"/>
      <c r="V330" s="948"/>
      <c r="W330" s="949">
        <f t="shared" si="83"/>
        <v>0</v>
      </c>
      <c r="X330" s="949">
        <f t="shared" si="82"/>
        <v>1</v>
      </c>
      <c r="Y330" s="949" t="str">
        <f t="shared" si="80"/>
        <v>EN TERMINO</v>
      </c>
      <c r="Z330" s="830"/>
      <c r="AA330" s="950"/>
      <c r="AB330" s="1229"/>
      <c r="AE330" s="929"/>
    </row>
    <row r="331" spans="1:31" s="617" customFormat="1" ht="51" x14ac:dyDescent="0.25">
      <c r="A331" s="1216">
        <v>6</v>
      </c>
      <c r="B331" s="1248">
        <v>0</v>
      </c>
      <c r="C331" s="1211" t="s">
        <v>1369</v>
      </c>
      <c r="D331" s="1211" t="s">
        <v>1370</v>
      </c>
      <c r="E331" s="1249" t="s">
        <v>46</v>
      </c>
      <c r="F331" s="1250" t="s">
        <v>1371</v>
      </c>
      <c r="G331" s="919" t="s">
        <v>46</v>
      </c>
      <c r="H331" s="652" t="s">
        <v>1372</v>
      </c>
      <c r="I331" s="652" t="s">
        <v>1373</v>
      </c>
      <c r="J331" s="958">
        <v>5</v>
      </c>
      <c r="K331" s="954">
        <v>41791</v>
      </c>
      <c r="L331" s="954">
        <v>42004</v>
      </c>
      <c r="M331" s="921">
        <f t="shared" si="84"/>
        <v>30.428571428571427</v>
      </c>
      <c r="N331" s="922" t="s">
        <v>1374</v>
      </c>
      <c r="O331" s="923">
        <v>0</v>
      </c>
      <c r="P331" s="924">
        <f t="shared" si="81"/>
        <v>0</v>
      </c>
      <c r="Q331" s="921">
        <f t="shared" si="85"/>
        <v>0</v>
      </c>
      <c r="R331" s="921">
        <f t="shared" si="86"/>
        <v>0</v>
      </c>
      <c r="S331" s="921">
        <f t="shared" si="87"/>
        <v>0</v>
      </c>
      <c r="T331" s="925"/>
      <c r="U331" s="925"/>
      <c r="V331" s="711"/>
      <c r="W331" s="926">
        <f t="shared" si="83"/>
        <v>0</v>
      </c>
      <c r="X331" s="926">
        <f t="shared" si="82"/>
        <v>1</v>
      </c>
      <c r="Y331" s="926" t="str">
        <f t="shared" si="80"/>
        <v>EN TERMINO</v>
      </c>
      <c r="Z331" s="927"/>
      <c r="AA331" s="928"/>
      <c r="AB331" s="1228" t="str">
        <f>IF(Y331&amp;Y332="CUMPLIDA","CUMPLIDA",IF(OR(Y331="VENCIDA",Y332="VENCIDA"),"VENCIDA",IF(W331+W332=4,"CUMPLIDA","EN TERMINO")))</f>
        <v>EN TERMINO</v>
      </c>
      <c r="AE331" s="929"/>
    </row>
    <row r="332" spans="1:31" s="617" customFormat="1" ht="51.75" thickBot="1" x14ac:dyDescent="0.3">
      <c r="A332" s="1196"/>
      <c r="B332" s="1252"/>
      <c r="C332" s="1200"/>
      <c r="D332" s="1200"/>
      <c r="E332" s="1252"/>
      <c r="F332" s="1200"/>
      <c r="G332" s="942" t="s">
        <v>46</v>
      </c>
      <c r="H332" s="663" t="s">
        <v>1375</v>
      </c>
      <c r="I332" s="663" t="s">
        <v>1376</v>
      </c>
      <c r="J332" s="960">
        <v>1</v>
      </c>
      <c r="K332" s="956">
        <v>41791</v>
      </c>
      <c r="L332" s="956">
        <v>42004</v>
      </c>
      <c r="M332" s="944">
        <f t="shared" si="84"/>
        <v>30.428571428571427</v>
      </c>
      <c r="N332" s="884" t="s">
        <v>1374</v>
      </c>
      <c r="O332" s="945">
        <v>0</v>
      </c>
      <c r="P332" s="946">
        <f t="shared" si="81"/>
        <v>0</v>
      </c>
      <c r="Q332" s="944">
        <f t="shared" si="85"/>
        <v>0</v>
      </c>
      <c r="R332" s="944">
        <f t="shared" si="86"/>
        <v>0</v>
      </c>
      <c r="S332" s="944">
        <f t="shared" si="87"/>
        <v>0</v>
      </c>
      <c r="T332" s="947"/>
      <c r="U332" s="947"/>
      <c r="V332" s="948"/>
      <c r="W332" s="949">
        <f t="shared" si="83"/>
        <v>0</v>
      </c>
      <c r="X332" s="949">
        <f t="shared" si="82"/>
        <v>1</v>
      </c>
      <c r="Y332" s="949" t="str">
        <f t="shared" si="80"/>
        <v>EN TERMINO</v>
      </c>
      <c r="Z332" s="830"/>
      <c r="AA332" s="950"/>
      <c r="AB332" s="1229"/>
      <c r="AE332" s="929"/>
    </row>
    <row r="333" spans="1:31" s="617" customFormat="1" ht="51" x14ac:dyDescent="0.25">
      <c r="A333" s="1216">
        <v>7</v>
      </c>
      <c r="B333" s="1248">
        <v>0</v>
      </c>
      <c r="C333" s="1211" t="s">
        <v>1377</v>
      </c>
      <c r="D333" s="1211" t="s">
        <v>1378</v>
      </c>
      <c r="E333" s="1249" t="s">
        <v>46</v>
      </c>
      <c r="F333" s="1250" t="s">
        <v>1379</v>
      </c>
      <c r="G333" s="919" t="s">
        <v>46</v>
      </c>
      <c r="H333" s="961" t="s">
        <v>1380</v>
      </c>
      <c r="I333" s="652" t="s">
        <v>1381</v>
      </c>
      <c r="J333" s="958">
        <v>3</v>
      </c>
      <c r="K333" s="954">
        <v>41730</v>
      </c>
      <c r="L333" s="954">
        <v>42004</v>
      </c>
      <c r="M333" s="921">
        <f t="shared" si="84"/>
        <v>39.142857142857146</v>
      </c>
      <c r="N333" s="922" t="s">
        <v>1374</v>
      </c>
      <c r="O333" s="923">
        <v>0</v>
      </c>
      <c r="P333" s="924">
        <f t="shared" si="81"/>
        <v>0</v>
      </c>
      <c r="Q333" s="921">
        <f t="shared" si="85"/>
        <v>0</v>
      </c>
      <c r="R333" s="921">
        <f t="shared" si="86"/>
        <v>0</v>
      </c>
      <c r="S333" s="921">
        <f t="shared" si="87"/>
        <v>0</v>
      </c>
      <c r="T333" s="925"/>
      <c r="U333" s="925"/>
      <c r="V333" s="711"/>
      <c r="W333" s="926">
        <f t="shared" si="83"/>
        <v>0</v>
      </c>
      <c r="X333" s="926">
        <f t="shared" si="82"/>
        <v>1</v>
      </c>
      <c r="Y333" s="926" t="str">
        <f t="shared" si="80"/>
        <v>EN TERMINO</v>
      </c>
      <c r="Z333" s="927"/>
      <c r="AA333" s="928"/>
      <c r="AB333" s="1228" t="str">
        <f>IF(Y333&amp;Y334&amp;Y335="CUMPLIDA","CUMPLIDA",IF(OR(Y333="VENCIDA",Y334="VENCIDA",Y335="VENCIDA"),"VENCIDA",IF(W333+W334+W335=6,"CUMPLIDA","EN TERMINO")))</f>
        <v>EN TERMINO</v>
      </c>
      <c r="AE333" s="929"/>
    </row>
    <row r="334" spans="1:31" s="617" customFormat="1" ht="51" x14ac:dyDescent="0.25">
      <c r="A334" s="1230"/>
      <c r="B334" s="1254"/>
      <c r="C334" s="1212"/>
      <c r="D334" s="1212"/>
      <c r="E334" s="1209"/>
      <c r="F334" s="1212"/>
      <c r="G334" s="931" t="s">
        <v>46</v>
      </c>
      <c r="H334" s="962" t="s">
        <v>1382</v>
      </c>
      <c r="I334" s="963" t="s">
        <v>1383</v>
      </c>
      <c r="J334" s="964">
        <v>1</v>
      </c>
      <c r="K334" s="965">
        <v>41730</v>
      </c>
      <c r="L334" s="965">
        <v>42004</v>
      </c>
      <c r="M334" s="934">
        <f t="shared" si="84"/>
        <v>39.142857142857146</v>
      </c>
      <c r="N334" s="935" t="s">
        <v>1374</v>
      </c>
      <c r="O334" s="936">
        <v>0</v>
      </c>
      <c r="P334" s="937">
        <f t="shared" si="81"/>
        <v>0</v>
      </c>
      <c r="Q334" s="934">
        <f t="shared" si="85"/>
        <v>0</v>
      </c>
      <c r="R334" s="934">
        <f t="shared" si="86"/>
        <v>0</v>
      </c>
      <c r="S334" s="934">
        <f t="shared" si="87"/>
        <v>0</v>
      </c>
      <c r="T334" s="938"/>
      <c r="U334" s="938"/>
      <c r="V334" s="720"/>
      <c r="W334" s="939">
        <f t="shared" si="83"/>
        <v>0</v>
      </c>
      <c r="X334" s="939">
        <f t="shared" si="82"/>
        <v>1</v>
      </c>
      <c r="Y334" s="939" t="str">
        <f t="shared" si="80"/>
        <v>EN TERMINO</v>
      </c>
      <c r="Z334" s="940"/>
      <c r="AA334" s="941"/>
      <c r="AB334" s="1251"/>
      <c r="AE334" s="929"/>
    </row>
    <row r="335" spans="1:31" s="617" customFormat="1" ht="51.75" thickBot="1" x14ac:dyDescent="0.3">
      <c r="A335" s="1196"/>
      <c r="B335" s="1255"/>
      <c r="C335" s="1200"/>
      <c r="D335" s="1200"/>
      <c r="E335" s="1252"/>
      <c r="F335" s="1200"/>
      <c r="G335" s="942" t="s">
        <v>46</v>
      </c>
      <c r="H335" s="966" t="s">
        <v>1384</v>
      </c>
      <c r="I335" s="663" t="s">
        <v>1366</v>
      </c>
      <c r="J335" s="960">
        <v>4</v>
      </c>
      <c r="K335" s="956">
        <v>41730</v>
      </c>
      <c r="L335" s="956">
        <v>42004</v>
      </c>
      <c r="M335" s="944">
        <f t="shared" si="84"/>
        <v>39.142857142857146</v>
      </c>
      <c r="N335" s="884" t="s">
        <v>1374</v>
      </c>
      <c r="O335" s="945">
        <v>0</v>
      </c>
      <c r="P335" s="946">
        <f t="shared" si="81"/>
        <v>0</v>
      </c>
      <c r="Q335" s="944">
        <f t="shared" si="85"/>
        <v>0</v>
      </c>
      <c r="R335" s="944">
        <f t="shared" si="86"/>
        <v>0</v>
      </c>
      <c r="S335" s="944">
        <f t="shared" si="87"/>
        <v>0</v>
      </c>
      <c r="T335" s="947"/>
      <c r="U335" s="947"/>
      <c r="V335" s="948"/>
      <c r="W335" s="949">
        <f t="shared" si="83"/>
        <v>0</v>
      </c>
      <c r="X335" s="949">
        <f t="shared" si="82"/>
        <v>1</v>
      </c>
      <c r="Y335" s="949" t="str">
        <f t="shared" si="80"/>
        <v>EN TERMINO</v>
      </c>
      <c r="Z335" s="830"/>
      <c r="AA335" s="950"/>
      <c r="AB335" s="1229"/>
      <c r="AE335" s="929"/>
    </row>
    <row r="336" spans="1:31" s="617" customFormat="1" ht="51" x14ac:dyDescent="0.25">
      <c r="A336" s="1216">
        <v>8</v>
      </c>
      <c r="B336" s="1248">
        <v>0</v>
      </c>
      <c r="C336" s="1211" t="s">
        <v>1385</v>
      </c>
      <c r="D336" s="1211" t="s">
        <v>1386</v>
      </c>
      <c r="E336" s="1249" t="s">
        <v>46</v>
      </c>
      <c r="F336" s="1250" t="s">
        <v>1387</v>
      </c>
      <c r="G336" s="919" t="s">
        <v>46</v>
      </c>
      <c r="H336" s="652" t="s">
        <v>1388</v>
      </c>
      <c r="I336" s="652" t="s">
        <v>1389</v>
      </c>
      <c r="J336" s="958">
        <v>1</v>
      </c>
      <c r="K336" s="954">
        <v>41699</v>
      </c>
      <c r="L336" s="954">
        <v>42004</v>
      </c>
      <c r="M336" s="921">
        <f t="shared" si="84"/>
        <v>43.571428571428569</v>
      </c>
      <c r="N336" s="922" t="s">
        <v>1374</v>
      </c>
      <c r="O336" s="923">
        <v>0</v>
      </c>
      <c r="P336" s="924">
        <f t="shared" si="81"/>
        <v>0</v>
      </c>
      <c r="Q336" s="921">
        <f t="shared" si="85"/>
        <v>0</v>
      </c>
      <c r="R336" s="921">
        <f t="shared" si="86"/>
        <v>0</v>
      </c>
      <c r="S336" s="921">
        <f t="shared" si="87"/>
        <v>0</v>
      </c>
      <c r="T336" s="925"/>
      <c r="U336" s="925"/>
      <c r="V336" s="711"/>
      <c r="W336" s="926">
        <f t="shared" si="83"/>
        <v>0</v>
      </c>
      <c r="X336" s="926">
        <f t="shared" si="82"/>
        <v>1</v>
      </c>
      <c r="Y336" s="926" t="str">
        <f t="shared" si="80"/>
        <v>EN TERMINO</v>
      </c>
      <c r="Z336" s="927"/>
      <c r="AA336" s="928"/>
      <c r="AB336" s="1228" t="str">
        <f>IF(Y336&amp;Y337&amp;Y338="CUMPLIDA","CUMPLIDA",IF(OR(Y336="VENCIDA",Y337="VENCIDA",Y338="VENCIDA"),"VENCIDA",IF(W336+W337+W338=6,"CUMPLIDA","EN TERMINO")))</f>
        <v>EN TERMINO</v>
      </c>
      <c r="AE336" s="929"/>
    </row>
    <row r="337" spans="1:31" s="617" customFormat="1" ht="51" x14ac:dyDescent="0.25">
      <c r="A337" s="1230">
        <v>25</v>
      </c>
      <c r="B337" s="1254">
        <v>0</v>
      </c>
      <c r="C337" s="1212" t="s">
        <v>1385</v>
      </c>
      <c r="D337" s="1212" t="s">
        <v>1386</v>
      </c>
      <c r="E337" s="1209" t="s">
        <v>46</v>
      </c>
      <c r="F337" s="1212" t="s">
        <v>1387</v>
      </c>
      <c r="G337" s="931" t="s">
        <v>46</v>
      </c>
      <c r="H337" s="963" t="s">
        <v>1390</v>
      </c>
      <c r="I337" s="963" t="s">
        <v>1389</v>
      </c>
      <c r="J337" s="964">
        <v>1</v>
      </c>
      <c r="K337" s="965">
        <v>41699</v>
      </c>
      <c r="L337" s="965">
        <v>42004</v>
      </c>
      <c r="M337" s="934">
        <f t="shared" si="84"/>
        <v>43.571428571428569</v>
      </c>
      <c r="N337" s="935" t="s">
        <v>1374</v>
      </c>
      <c r="O337" s="936">
        <v>0</v>
      </c>
      <c r="P337" s="937">
        <f t="shared" si="81"/>
        <v>0</v>
      </c>
      <c r="Q337" s="934">
        <f t="shared" si="85"/>
        <v>0</v>
      </c>
      <c r="R337" s="934">
        <f t="shared" si="86"/>
        <v>0</v>
      </c>
      <c r="S337" s="934">
        <f t="shared" si="87"/>
        <v>0</v>
      </c>
      <c r="T337" s="938"/>
      <c r="U337" s="938"/>
      <c r="V337" s="720"/>
      <c r="W337" s="939">
        <f t="shared" si="83"/>
        <v>0</v>
      </c>
      <c r="X337" s="939">
        <f t="shared" si="82"/>
        <v>1</v>
      </c>
      <c r="Y337" s="939" t="str">
        <f t="shared" si="80"/>
        <v>EN TERMINO</v>
      </c>
      <c r="Z337" s="940"/>
      <c r="AA337" s="941"/>
      <c r="AB337" s="1251"/>
      <c r="AE337" s="929"/>
    </row>
    <row r="338" spans="1:31" s="617" customFormat="1" ht="51.75" thickBot="1" x14ac:dyDescent="0.3">
      <c r="A338" s="1196">
        <v>26</v>
      </c>
      <c r="B338" s="1255">
        <v>0</v>
      </c>
      <c r="C338" s="1200" t="s">
        <v>1385</v>
      </c>
      <c r="D338" s="1200" t="s">
        <v>1386</v>
      </c>
      <c r="E338" s="1252" t="s">
        <v>46</v>
      </c>
      <c r="F338" s="1200" t="s">
        <v>1387</v>
      </c>
      <c r="G338" s="942" t="s">
        <v>46</v>
      </c>
      <c r="H338" s="663" t="s">
        <v>1391</v>
      </c>
      <c r="I338" s="663" t="s">
        <v>1389</v>
      </c>
      <c r="J338" s="960">
        <v>3</v>
      </c>
      <c r="K338" s="956">
        <v>41699</v>
      </c>
      <c r="L338" s="956">
        <v>42004</v>
      </c>
      <c r="M338" s="944">
        <f t="shared" si="84"/>
        <v>43.571428571428569</v>
      </c>
      <c r="N338" s="884" t="s">
        <v>1374</v>
      </c>
      <c r="O338" s="945">
        <v>0</v>
      </c>
      <c r="P338" s="946">
        <f t="shared" si="81"/>
        <v>0</v>
      </c>
      <c r="Q338" s="944">
        <f t="shared" si="85"/>
        <v>0</v>
      </c>
      <c r="R338" s="944">
        <f t="shared" si="86"/>
        <v>0</v>
      </c>
      <c r="S338" s="944">
        <f t="shared" si="87"/>
        <v>0</v>
      </c>
      <c r="T338" s="947"/>
      <c r="U338" s="947"/>
      <c r="V338" s="948"/>
      <c r="W338" s="949">
        <f t="shared" si="83"/>
        <v>0</v>
      </c>
      <c r="X338" s="949">
        <f t="shared" si="82"/>
        <v>1</v>
      </c>
      <c r="Y338" s="949" t="str">
        <f t="shared" si="80"/>
        <v>EN TERMINO</v>
      </c>
      <c r="Z338" s="830"/>
      <c r="AA338" s="950"/>
      <c r="AB338" s="1229"/>
      <c r="AE338" s="929"/>
    </row>
    <row r="339" spans="1:31" s="617" customFormat="1" ht="89.25" x14ac:dyDescent="0.25">
      <c r="A339" s="1216">
        <v>9</v>
      </c>
      <c r="B339" s="1248">
        <v>0</v>
      </c>
      <c r="C339" s="1211" t="s">
        <v>1392</v>
      </c>
      <c r="D339" s="1211" t="s">
        <v>1393</v>
      </c>
      <c r="E339" s="1249" t="s">
        <v>46</v>
      </c>
      <c r="F339" s="652" t="s">
        <v>1394</v>
      </c>
      <c r="G339" s="919" t="s">
        <v>46</v>
      </c>
      <c r="H339" s="652" t="s">
        <v>1395</v>
      </c>
      <c r="I339" s="652" t="s">
        <v>1396</v>
      </c>
      <c r="J339" s="958">
        <v>1</v>
      </c>
      <c r="K339" s="954">
        <v>41730</v>
      </c>
      <c r="L339" s="954">
        <v>41971</v>
      </c>
      <c r="M339" s="921">
        <f t="shared" si="84"/>
        <v>34.428571428571431</v>
      </c>
      <c r="N339" s="922" t="s">
        <v>1356</v>
      </c>
      <c r="O339" s="923">
        <v>0</v>
      </c>
      <c r="P339" s="924">
        <f t="shared" si="81"/>
        <v>0</v>
      </c>
      <c r="Q339" s="921">
        <f t="shared" si="85"/>
        <v>0</v>
      </c>
      <c r="R339" s="921">
        <f t="shared" si="86"/>
        <v>0</v>
      </c>
      <c r="S339" s="921">
        <f t="shared" si="87"/>
        <v>0</v>
      </c>
      <c r="T339" s="925"/>
      <c r="U339" s="925"/>
      <c r="V339" s="711" t="s">
        <v>1397</v>
      </c>
      <c r="W339" s="926">
        <f t="shared" si="83"/>
        <v>0</v>
      </c>
      <c r="X339" s="926">
        <f t="shared" si="82"/>
        <v>1</v>
      </c>
      <c r="Y339" s="926" t="str">
        <f t="shared" si="80"/>
        <v>EN TERMINO</v>
      </c>
      <c r="Z339" s="927"/>
      <c r="AA339" s="928"/>
      <c r="AB339" s="1228" t="str">
        <f>IF(Y339&amp;Y340="CUMPLIDA","CUMPLIDA",IF(OR(Y339="VENCIDA",Y340="VENCIDA"),"VENCIDA",IF(W339+W340=4,"CUMPLIDA","EN TERMINO")))</f>
        <v>EN TERMINO</v>
      </c>
      <c r="AE339" s="929"/>
    </row>
    <row r="340" spans="1:31" s="617" customFormat="1" ht="141" thickBot="1" x14ac:dyDescent="0.3">
      <c r="A340" s="1217"/>
      <c r="B340" s="1210"/>
      <c r="C340" s="1213"/>
      <c r="D340" s="1213"/>
      <c r="E340" s="1210"/>
      <c r="F340" s="676" t="s">
        <v>1398</v>
      </c>
      <c r="G340" s="967" t="s">
        <v>46</v>
      </c>
      <c r="H340" s="676" t="s">
        <v>1399</v>
      </c>
      <c r="I340" s="676" t="s">
        <v>1400</v>
      </c>
      <c r="J340" s="968">
        <v>1</v>
      </c>
      <c r="K340" s="969">
        <v>41730</v>
      </c>
      <c r="L340" s="969">
        <v>41971</v>
      </c>
      <c r="M340" s="970">
        <f t="shared" si="84"/>
        <v>34.428571428571431</v>
      </c>
      <c r="N340" s="971" t="s">
        <v>1401</v>
      </c>
      <c r="O340" s="972">
        <v>0</v>
      </c>
      <c r="P340" s="973">
        <f t="shared" si="81"/>
        <v>0</v>
      </c>
      <c r="Q340" s="970">
        <f t="shared" si="85"/>
        <v>0</v>
      </c>
      <c r="R340" s="970">
        <f t="shared" si="86"/>
        <v>0</v>
      </c>
      <c r="S340" s="970">
        <f t="shared" si="87"/>
        <v>0</v>
      </c>
      <c r="T340" s="974"/>
      <c r="U340" s="974"/>
      <c r="V340" s="732" t="s">
        <v>1402</v>
      </c>
      <c r="W340" s="975">
        <f t="shared" si="83"/>
        <v>0</v>
      </c>
      <c r="X340" s="975">
        <f t="shared" si="82"/>
        <v>1</v>
      </c>
      <c r="Y340" s="975" t="str">
        <f t="shared" si="80"/>
        <v>EN TERMINO</v>
      </c>
      <c r="Z340" s="976"/>
      <c r="AA340" s="977"/>
      <c r="AB340" s="1229"/>
      <c r="AE340" s="929"/>
    </row>
    <row r="341" spans="1:31" s="617" customFormat="1" ht="217.5" thickBot="1" x14ac:dyDescent="0.3">
      <c r="A341" s="978">
        <v>10</v>
      </c>
      <c r="B341" s="979">
        <v>0</v>
      </c>
      <c r="C341" s="848" t="s">
        <v>1403</v>
      </c>
      <c r="D341" s="848" t="s">
        <v>1404</v>
      </c>
      <c r="E341" s="980" t="s">
        <v>46</v>
      </c>
      <c r="F341" s="625" t="s">
        <v>1405</v>
      </c>
      <c r="G341" s="981" t="s">
        <v>46</v>
      </c>
      <c r="H341" s="625" t="s">
        <v>1406</v>
      </c>
      <c r="I341" s="625" t="s">
        <v>1407</v>
      </c>
      <c r="J341" s="982">
        <v>8</v>
      </c>
      <c r="K341" s="983">
        <v>41699</v>
      </c>
      <c r="L341" s="983">
        <v>42004</v>
      </c>
      <c r="M341" s="984">
        <f t="shared" si="84"/>
        <v>43.571428571428569</v>
      </c>
      <c r="N341" s="856" t="s">
        <v>1315</v>
      </c>
      <c r="O341" s="985">
        <v>0</v>
      </c>
      <c r="P341" s="986">
        <f t="shared" si="81"/>
        <v>0</v>
      </c>
      <c r="Q341" s="984">
        <f t="shared" si="85"/>
        <v>0</v>
      </c>
      <c r="R341" s="984">
        <f t="shared" si="86"/>
        <v>0</v>
      </c>
      <c r="S341" s="984">
        <f t="shared" si="87"/>
        <v>0</v>
      </c>
      <c r="T341" s="987"/>
      <c r="U341" s="987"/>
      <c r="V341" s="957"/>
      <c r="W341" s="988">
        <f t="shared" si="83"/>
        <v>0</v>
      </c>
      <c r="X341" s="988">
        <f t="shared" si="82"/>
        <v>1</v>
      </c>
      <c r="Y341" s="988" t="str">
        <f t="shared" si="80"/>
        <v>EN TERMINO</v>
      </c>
      <c r="Z341" s="859"/>
      <c r="AA341" s="860"/>
      <c r="AB341" s="53" t="str">
        <f t="shared" ref="AB341:AB371" si="88">IF(Y341="CUMPLIDA","CUMPLIDA",IF(Y341="EN TERMINO","EN TERMINO","VENCIDA"))</f>
        <v>EN TERMINO</v>
      </c>
      <c r="AE341" s="929"/>
    </row>
    <row r="342" spans="1:31" s="617" customFormat="1" ht="51" x14ac:dyDescent="0.25">
      <c r="A342" s="1216">
        <v>11</v>
      </c>
      <c r="B342" s="1248">
        <v>0</v>
      </c>
      <c r="C342" s="1211" t="s">
        <v>1408</v>
      </c>
      <c r="D342" s="1211" t="s">
        <v>1409</v>
      </c>
      <c r="E342" s="1249" t="s">
        <v>46</v>
      </c>
      <c r="F342" s="1250" t="s">
        <v>1410</v>
      </c>
      <c r="G342" s="919" t="s">
        <v>46</v>
      </c>
      <c r="H342" s="652" t="s">
        <v>1411</v>
      </c>
      <c r="I342" s="652" t="s">
        <v>1412</v>
      </c>
      <c r="J342" s="958">
        <v>1</v>
      </c>
      <c r="K342" s="954">
        <v>41730</v>
      </c>
      <c r="L342" s="954">
        <v>42002</v>
      </c>
      <c r="M342" s="921">
        <f t="shared" si="84"/>
        <v>38.857142857142854</v>
      </c>
      <c r="N342" s="922" t="s">
        <v>1356</v>
      </c>
      <c r="O342" s="923">
        <v>0</v>
      </c>
      <c r="P342" s="924">
        <f t="shared" si="81"/>
        <v>0</v>
      </c>
      <c r="Q342" s="921">
        <f t="shared" si="85"/>
        <v>0</v>
      </c>
      <c r="R342" s="921">
        <f t="shared" si="86"/>
        <v>0</v>
      </c>
      <c r="S342" s="921">
        <f t="shared" si="87"/>
        <v>0</v>
      </c>
      <c r="T342" s="925"/>
      <c r="U342" s="925"/>
      <c r="V342" s="711" t="s">
        <v>1413</v>
      </c>
      <c r="W342" s="926">
        <f t="shared" si="83"/>
        <v>0</v>
      </c>
      <c r="X342" s="926">
        <f t="shared" si="82"/>
        <v>1</v>
      </c>
      <c r="Y342" s="926" t="str">
        <f t="shared" si="80"/>
        <v>EN TERMINO</v>
      </c>
      <c r="Z342" s="927"/>
      <c r="AA342" s="928"/>
      <c r="AB342" s="1228" t="str">
        <f>IF(Y342&amp;Y343="CUMPLIDA","CUMPLIDA",IF(OR(Y342="VENCIDA",Y343="VENCIDA"),"VENCIDA",IF(W342+W343=4,"CUMPLIDA","EN TERMINO")))</f>
        <v>EN TERMINO</v>
      </c>
      <c r="AE342" s="929"/>
    </row>
    <row r="343" spans="1:31" s="617" customFormat="1" ht="64.5" thickBot="1" x14ac:dyDescent="0.3">
      <c r="A343" s="1217"/>
      <c r="B343" s="1210"/>
      <c r="C343" s="1213" t="s">
        <v>1408</v>
      </c>
      <c r="D343" s="1213" t="s">
        <v>1409</v>
      </c>
      <c r="E343" s="1210" t="s">
        <v>46</v>
      </c>
      <c r="F343" s="1213"/>
      <c r="G343" s="967" t="s">
        <v>46</v>
      </c>
      <c r="H343" s="676" t="s">
        <v>1414</v>
      </c>
      <c r="I343" s="676" t="s">
        <v>770</v>
      </c>
      <c r="J343" s="968">
        <v>1</v>
      </c>
      <c r="K343" s="969">
        <v>41821</v>
      </c>
      <c r="L343" s="969">
        <v>42185</v>
      </c>
      <c r="M343" s="970">
        <f t="shared" si="84"/>
        <v>52</v>
      </c>
      <c r="N343" s="971" t="s">
        <v>1315</v>
      </c>
      <c r="O343" s="972">
        <v>0</v>
      </c>
      <c r="P343" s="973">
        <f t="shared" si="81"/>
        <v>0</v>
      </c>
      <c r="Q343" s="970">
        <f t="shared" si="85"/>
        <v>0</v>
      </c>
      <c r="R343" s="970">
        <f t="shared" si="86"/>
        <v>0</v>
      </c>
      <c r="S343" s="970">
        <f t="shared" si="87"/>
        <v>0</v>
      </c>
      <c r="T343" s="974"/>
      <c r="U343" s="974"/>
      <c r="V343" s="732"/>
      <c r="W343" s="975">
        <f t="shared" si="83"/>
        <v>0</v>
      </c>
      <c r="X343" s="975">
        <f t="shared" si="82"/>
        <v>1</v>
      </c>
      <c r="Y343" s="975" t="str">
        <f t="shared" si="80"/>
        <v>EN TERMINO</v>
      </c>
      <c r="Z343" s="976"/>
      <c r="AA343" s="977"/>
      <c r="AB343" s="1229"/>
      <c r="AE343" s="929"/>
    </row>
    <row r="344" spans="1:31" s="617" customFormat="1" ht="128.25" thickBot="1" x14ac:dyDescent="0.3">
      <c r="A344" s="989">
        <v>12</v>
      </c>
      <c r="B344" s="990">
        <v>0</v>
      </c>
      <c r="C344" s="834" t="s">
        <v>1415</v>
      </c>
      <c r="D344" s="834" t="s">
        <v>1416</v>
      </c>
      <c r="E344" s="991" t="s">
        <v>46</v>
      </c>
      <c r="F344" s="610" t="s">
        <v>1417</v>
      </c>
      <c r="G344" s="992" t="s">
        <v>46</v>
      </c>
      <c r="H344" s="610" t="s">
        <v>1418</v>
      </c>
      <c r="I344" s="610" t="s">
        <v>1419</v>
      </c>
      <c r="J344" s="993">
        <v>1</v>
      </c>
      <c r="K344" s="994">
        <v>41699</v>
      </c>
      <c r="L344" s="994">
        <v>41789</v>
      </c>
      <c r="M344" s="995">
        <f t="shared" si="84"/>
        <v>12.857142857142858</v>
      </c>
      <c r="N344" s="840" t="s">
        <v>1315</v>
      </c>
      <c r="O344" s="996">
        <v>1</v>
      </c>
      <c r="P344" s="997">
        <f t="shared" si="81"/>
        <v>1</v>
      </c>
      <c r="Q344" s="995">
        <f t="shared" si="85"/>
        <v>12.857142857142858</v>
      </c>
      <c r="R344" s="995">
        <f t="shared" si="86"/>
        <v>12.857142857142858</v>
      </c>
      <c r="S344" s="995">
        <f t="shared" si="87"/>
        <v>12.857142857142858</v>
      </c>
      <c r="T344" s="998"/>
      <c r="U344" s="998"/>
      <c r="V344" s="702" t="s">
        <v>1420</v>
      </c>
      <c r="W344" s="999">
        <f t="shared" si="83"/>
        <v>2</v>
      </c>
      <c r="X344" s="999">
        <f t="shared" si="82"/>
        <v>0</v>
      </c>
      <c r="Y344" s="999" t="str">
        <f t="shared" si="80"/>
        <v>CUMPLIDA</v>
      </c>
      <c r="Z344" s="842"/>
      <c r="AA344" s="843"/>
      <c r="AB344" s="53" t="str">
        <f t="shared" si="88"/>
        <v>CUMPLIDA</v>
      </c>
      <c r="AE344" s="929"/>
    </row>
    <row r="345" spans="1:31" s="617" customFormat="1" ht="230.25" thickBot="1" x14ac:dyDescent="0.3">
      <c r="A345" s="978">
        <v>13</v>
      </c>
      <c r="B345" s="979">
        <v>0</v>
      </c>
      <c r="C345" s="848" t="s">
        <v>1421</v>
      </c>
      <c r="D345" s="848" t="s">
        <v>1422</v>
      </c>
      <c r="E345" s="980" t="s">
        <v>46</v>
      </c>
      <c r="F345" s="625" t="s">
        <v>1423</v>
      </c>
      <c r="G345" s="981" t="s">
        <v>46</v>
      </c>
      <c r="H345" s="625" t="s">
        <v>1424</v>
      </c>
      <c r="I345" s="625" t="s">
        <v>1277</v>
      </c>
      <c r="J345" s="982">
        <v>2</v>
      </c>
      <c r="K345" s="983">
        <v>41699</v>
      </c>
      <c r="L345" s="983">
        <v>42004</v>
      </c>
      <c r="M345" s="984">
        <f t="shared" si="84"/>
        <v>43.571428571428569</v>
      </c>
      <c r="N345" s="856" t="s">
        <v>1315</v>
      </c>
      <c r="O345" s="985">
        <v>0</v>
      </c>
      <c r="P345" s="986">
        <f t="shared" si="81"/>
        <v>0</v>
      </c>
      <c r="Q345" s="984">
        <f t="shared" si="85"/>
        <v>0</v>
      </c>
      <c r="R345" s="984">
        <f t="shared" si="86"/>
        <v>0</v>
      </c>
      <c r="S345" s="984">
        <f t="shared" si="87"/>
        <v>0</v>
      </c>
      <c r="T345" s="987"/>
      <c r="U345" s="987"/>
      <c r="V345" s="957"/>
      <c r="W345" s="988">
        <f t="shared" si="83"/>
        <v>0</v>
      </c>
      <c r="X345" s="988">
        <f t="shared" si="82"/>
        <v>1</v>
      </c>
      <c r="Y345" s="988" t="str">
        <f t="shared" si="80"/>
        <v>EN TERMINO</v>
      </c>
      <c r="Z345" s="859"/>
      <c r="AA345" s="860"/>
      <c r="AB345" s="472" t="str">
        <f t="shared" si="88"/>
        <v>EN TERMINO</v>
      </c>
      <c r="AE345" s="929"/>
    </row>
    <row r="346" spans="1:31" s="617" customFormat="1" ht="294" thickBot="1" x14ac:dyDescent="0.3">
      <c r="A346" s="989">
        <v>14</v>
      </c>
      <c r="B346" s="990">
        <v>0</v>
      </c>
      <c r="C346" s="834" t="s">
        <v>1425</v>
      </c>
      <c r="D346" s="834" t="s">
        <v>1426</v>
      </c>
      <c r="E346" s="991" t="s">
        <v>46</v>
      </c>
      <c r="F346" s="610" t="s">
        <v>1427</v>
      </c>
      <c r="G346" s="992" t="s">
        <v>46</v>
      </c>
      <c r="H346" s="610" t="s">
        <v>1428</v>
      </c>
      <c r="I346" s="610" t="s">
        <v>1429</v>
      </c>
      <c r="J346" s="993">
        <v>1</v>
      </c>
      <c r="K346" s="994">
        <v>41699</v>
      </c>
      <c r="L346" s="994">
        <v>42004</v>
      </c>
      <c r="M346" s="995">
        <f t="shared" si="84"/>
        <v>43.571428571428569</v>
      </c>
      <c r="N346" s="840" t="s">
        <v>1315</v>
      </c>
      <c r="O346" s="996">
        <v>0</v>
      </c>
      <c r="P346" s="997">
        <f t="shared" si="81"/>
        <v>0</v>
      </c>
      <c r="Q346" s="995">
        <f t="shared" si="85"/>
        <v>0</v>
      </c>
      <c r="R346" s="995">
        <f t="shared" si="86"/>
        <v>0</v>
      </c>
      <c r="S346" s="995">
        <f t="shared" si="87"/>
        <v>0</v>
      </c>
      <c r="T346" s="998"/>
      <c r="U346" s="998"/>
      <c r="V346" s="702"/>
      <c r="W346" s="999">
        <f t="shared" si="83"/>
        <v>0</v>
      </c>
      <c r="X346" s="999">
        <f t="shared" si="82"/>
        <v>1</v>
      </c>
      <c r="Y346" s="999" t="str">
        <f t="shared" si="80"/>
        <v>EN TERMINO</v>
      </c>
      <c r="Z346" s="842"/>
      <c r="AA346" s="1000"/>
      <c r="AB346" s="53" t="str">
        <f t="shared" si="88"/>
        <v>EN TERMINO</v>
      </c>
      <c r="AE346" s="929"/>
    </row>
    <row r="347" spans="1:31" s="617" customFormat="1" ht="128.25" thickBot="1" x14ac:dyDescent="0.3">
      <c r="A347" s="978">
        <v>15</v>
      </c>
      <c r="B347" s="979">
        <v>0</v>
      </c>
      <c r="C347" s="848" t="s">
        <v>1430</v>
      </c>
      <c r="D347" s="848" t="s">
        <v>1431</v>
      </c>
      <c r="E347" s="980" t="s">
        <v>46</v>
      </c>
      <c r="F347" s="625" t="s">
        <v>1427</v>
      </c>
      <c r="G347" s="981" t="s">
        <v>46</v>
      </c>
      <c r="H347" s="625" t="s">
        <v>1432</v>
      </c>
      <c r="I347" s="625" t="s">
        <v>1433</v>
      </c>
      <c r="J347" s="982">
        <v>2</v>
      </c>
      <c r="K347" s="983">
        <v>41699</v>
      </c>
      <c r="L347" s="983">
        <v>42004</v>
      </c>
      <c r="M347" s="984">
        <f t="shared" si="84"/>
        <v>43.571428571428569</v>
      </c>
      <c r="N347" s="856" t="s">
        <v>1315</v>
      </c>
      <c r="O347" s="985">
        <v>0</v>
      </c>
      <c r="P347" s="986">
        <f t="shared" si="81"/>
        <v>0</v>
      </c>
      <c r="Q347" s="984">
        <f t="shared" si="85"/>
        <v>0</v>
      </c>
      <c r="R347" s="984">
        <f t="shared" si="86"/>
        <v>0</v>
      </c>
      <c r="S347" s="984">
        <f t="shared" si="87"/>
        <v>0</v>
      </c>
      <c r="T347" s="987"/>
      <c r="U347" s="987"/>
      <c r="V347" s="957" t="s">
        <v>1434</v>
      </c>
      <c r="W347" s="988">
        <f t="shared" si="83"/>
        <v>0</v>
      </c>
      <c r="X347" s="988">
        <f t="shared" si="82"/>
        <v>1</v>
      </c>
      <c r="Y347" s="988" t="str">
        <f t="shared" si="80"/>
        <v>EN TERMINO</v>
      </c>
      <c r="Z347" s="859"/>
      <c r="AA347" s="860"/>
      <c r="AB347" s="53" t="str">
        <f t="shared" si="88"/>
        <v>EN TERMINO</v>
      </c>
      <c r="AE347" s="929"/>
    </row>
    <row r="348" spans="1:31" s="617" customFormat="1" ht="63.75" x14ac:dyDescent="0.25">
      <c r="A348" s="1216">
        <v>16</v>
      </c>
      <c r="B348" s="1248">
        <v>0</v>
      </c>
      <c r="C348" s="1211" t="s">
        <v>1435</v>
      </c>
      <c r="D348" s="1211" t="s">
        <v>1436</v>
      </c>
      <c r="E348" s="1249" t="s">
        <v>46</v>
      </c>
      <c r="F348" s="652" t="s">
        <v>1437</v>
      </c>
      <c r="G348" s="919" t="s">
        <v>46</v>
      </c>
      <c r="H348" s="652" t="s">
        <v>1438</v>
      </c>
      <c r="I348" s="652" t="s">
        <v>1439</v>
      </c>
      <c r="J348" s="958">
        <v>1</v>
      </c>
      <c r="K348" s="954">
        <v>41792</v>
      </c>
      <c r="L348" s="954">
        <v>42002</v>
      </c>
      <c r="M348" s="921">
        <f t="shared" si="84"/>
        <v>30</v>
      </c>
      <c r="N348" s="922" t="s">
        <v>1356</v>
      </c>
      <c r="O348" s="923">
        <v>0</v>
      </c>
      <c r="P348" s="924">
        <f t="shared" si="81"/>
        <v>0</v>
      </c>
      <c r="Q348" s="921">
        <f t="shared" si="85"/>
        <v>0</v>
      </c>
      <c r="R348" s="921">
        <f t="shared" si="86"/>
        <v>0</v>
      </c>
      <c r="S348" s="921">
        <f t="shared" si="87"/>
        <v>0</v>
      </c>
      <c r="T348" s="925"/>
      <c r="U348" s="925"/>
      <c r="V348" s="711" t="s">
        <v>1361</v>
      </c>
      <c r="W348" s="926">
        <f t="shared" si="83"/>
        <v>0</v>
      </c>
      <c r="X348" s="926">
        <f t="shared" si="82"/>
        <v>1</v>
      </c>
      <c r="Y348" s="926" t="str">
        <f t="shared" si="80"/>
        <v>EN TERMINO</v>
      </c>
      <c r="Z348" s="927"/>
      <c r="AA348" s="928"/>
      <c r="AB348" s="1228" t="str">
        <f>IF(Y348&amp;Y349="CUMPLIDA","CUMPLIDA",IF(OR(Y348="VENCIDA",Y349="VENCIDA"),"VENCIDA",IF(W348+W349=4,"CUMPLIDA","EN TERMINO")))</f>
        <v>EN TERMINO</v>
      </c>
      <c r="AE348" s="929"/>
    </row>
    <row r="349" spans="1:31" s="617" customFormat="1" ht="102.75" thickBot="1" x14ac:dyDescent="0.3">
      <c r="A349" s="1217">
        <v>37</v>
      </c>
      <c r="B349" s="1210">
        <v>0</v>
      </c>
      <c r="C349" s="1213" t="s">
        <v>1435</v>
      </c>
      <c r="D349" s="1213" t="s">
        <v>1436</v>
      </c>
      <c r="E349" s="1210" t="s">
        <v>46</v>
      </c>
      <c r="F349" s="676" t="s">
        <v>1440</v>
      </c>
      <c r="G349" s="967" t="s">
        <v>46</v>
      </c>
      <c r="H349" s="676" t="s">
        <v>1441</v>
      </c>
      <c r="I349" s="1001" t="s">
        <v>239</v>
      </c>
      <c r="J349" s="968">
        <v>1</v>
      </c>
      <c r="K349" s="969">
        <v>41699</v>
      </c>
      <c r="L349" s="969">
        <v>42004</v>
      </c>
      <c r="M349" s="970">
        <f t="shared" si="84"/>
        <v>43.571428571428569</v>
      </c>
      <c r="N349" s="971" t="s">
        <v>1442</v>
      </c>
      <c r="O349" s="972">
        <v>1</v>
      </c>
      <c r="P349" s="973">
        <f t="shared" si="81"/>
        <v>1</v>
      </c>
      <c r="Q349" s="970">
        <f t="shared" si="85"/>
        <v>43.571428571428569</v>
      </c>
      <c r="R349" s="970">
        <f t="shared" si="86"/>
        <v>0</v>
      </c>
      <c r="S349" s="970">
        <f t="shared" si="87"/>
        <v>0</v>
      </c>
      <c r="T349" s="974"/>
      <c r="U349" s="974"/>
      <c r="V349" s="732" t="s">
        <v>1443</v>
      </c>
      <c r="W349" s="975">
        <f t="shared" si="83"/>
        <v>2</v>
      </c>
      <c r="X349" s="975">
        <f t="shared" si="82"/>
        <v>1</v>
      </c>
      <c r="Y349" s="975" t="str">
        <f t="shared" si="80"/>
        <v>CUMPLIDA</v>
      </c>
      <c r="Z349" s="976"/>
      <c r="AA349" s="977"/>
      <c r="AB349" s="1229"/>
      <c r="AE349" s="929"/>
    </row>
    <row r="350" spans="1:31" s="617" customFormat="1" ht="204.75" thickBot="1" x14ac:dyDescent="0.3">
      <c r="A350" s="978">
        <v>17</v>
      </c>
      <c r="B350" s="979">
        <v>0</v>
      </c>
      <c r="C350" s="848" t="s">
        <v>1444</v>
      </c>
      <c r="D350" s="848" t="s">
        <v>1445</v>
      </c>
      <c r="E350" s="980" t="s">
        <v>46</v>
      </c>
      <c r="F350" s="625" t="s">
        <v>1446</v>
      </c>
      <c r="G350" s="981" t="s">
        <v>46</v>
      </c>
      <c r="H350" s="625" t="s">
        <v>1447</v>
      </c>
      <c r="I350" s="625" t="s">
        <v>1448</v>
      </c>
      <c r="J350" s="982">
        <v>1</v>
      </c>
      <c r="K350" s="983">
        <v>41699</v>
      </c>
      <c r="L350" s="983">
        <v>42004</v>
      </c>
      <c r="M350" s="984">
        <f t="shared" si="84"/>
        <v>43.571428571428569</v>
      </c>
      <c r="N350" s="856" t="s">
        <v>1449</v>
      </c>
      <c r="O350" s="985">
        <v>0</v>
      </c>
      <c r="P350" s="986">
        <f t="shared" si="81"/>
        <v>0</v>
      </c>
      <c r="Q350" s="984">
        <f t="shared" si="85"/>
        <v>0</v>
      </c>
      <c r="R350" s="984">
        <f t="shared" si="86"/>
        <v>0</v>
      </c>
      <c r="S350" s="984">
        <f t="shared" si="87"/>
        <v>0</v>
      </c>
      <c r="T350" s="987"/>
      <c r="U350" s="987"/>
      <c r="V350" s="957"/>
      <c r="W350" s="988">
        <f t="shared" si="83"/>
        <v>0</v>
      </c>
      <c r="X350" s="988">
        <f t="shared" si="82"/>
        <v>1</v>
      </c>
      <c r="Y350" s="988" t="str">
        <f t="shared" si="80"/>
        <v>EN TERMINO</v>
      </c>
      <c r="Z350" s="859"/>
      <c r="AA350" s="860"/>
      <c r="AB350" s="53" t="str">
        <f t="shared" si="88"/>
        <v>EN TERMINO</v>
      </c>
      <c r="AE350" s="929"/>
    </row>
    <row r="351" spans="1:31" s="617" customFormat="1" ht="255.75" thickBot="1" x14ac:dyDescent="0.3">
      <c r="A351" s="989">
        <v>18</v>
      </c>
      <c r="B351" s="990">
        <v>0</v>
      </c>
      <c r="C351" s="834" t="s">
        <v>1450</v>
      </c>
      <c r="D351" s="834" t="s">
        <v>1451</v>
      </c>
      <c r="E351" s="991" t="s">
        <v>46</v>
      </c>
      <c r="F351" s="610" t="s">
        <v>1446</v>
      </c>
      <c r="G351" s="992" t="s">
        <v>46</v>
      </c>
      <c r="H351" s="610" t="s">
        <v>1447</v>
      </c>
      <c r="I351" s="610" t="s">
        <v>1448</v>
      </c>
      <c r="J351" s="993">
        <v>1</v>
      </c>
      <c r="K351" s="1002">
        <v>41699</v>
      </c>
      <c r="L351" s="1002">
        <v>42004</v>
      </c>
      <c r="M351" s="995">
        <f t="shared" si="84"/>
        <v>43.571428571428569</v>
      </c>
      <c r="N351" s="840" t="s">
        <v>1449</v>
      </c>
      <c r="O351" s="996">
        <v>0</v>
      </c>
      <c r="P351" s="997">
        <f t="shared" si="81"/>
        <v>0</v>
      </c>
      <c r="Q351" s="995">
        <f t="shared" si="85"/>
        <v>0</v>
      </c>
      <c r="R351" s="995">
        <f t="shared" si="86"/>
        <v>0</v>
      </c>
      <c r="S351" s="995">
        <f t="shared" si="87"/>
        <v>0</v>
      </c>
      <c r="T351" s="998"/>
      <c r="U351" s="998"/>
      <c r="V351" s="702"/>
      <c r="W351" s="999">
        <f t="shared" si="83"/>
        <v>0</v>
      </c>
      <c r="X351" s="999">
        <f t="shared" si="82"/>
        <v>1</v>
      </c>
      <c r="Y351" s="999" t="str">
        <f t="shared" si="80"/>
        <v>EN TERMINO</v>
      </c>
      <c r="Z351" s="842"/>
      <c r="AA351" s="1000"/>
      <c r="AB351" s="53" t="str">
        <f t="shared" si="88"/>
        <v>EN TERMINO</v>
      </c>
      <c r="AE351" s="929"/>
    </row>
    <row r="352" spans="1:31" s="617" customFormat="1" ht="141" thickBot="1" x14ac:dyDescent="0.3">
      <c r="A352" s="978">
        <v>19</v>
      </c>
      <c r="B352" s="979">
        <v>0</v>
      </c>
      <c r="C352" s="848" t="s">
        <v>1452</v>
      </c>
      <c r="D352" s="848" t="s">
        <v>1453</v>
      </c>
      <c r="E352" s="980" t="s">
        <v>46</v>
      </c>
      <c r="F352" s="625" t="s">
        <v>1454</v>
      </c>
      <c r="G352" s="981" t="s">
        <v>46</v>
      </c>
      <c r="H352" s="625" t="s">
        <v>1454</v>
      </c>
      <c r="I352" s="625" t="s">
        <v>1454</v>
      </c>
      <c r="J352" s="982">
        <v>1</v>
      </c>
      <c r="K352" s="1003">
        <v>41708</v>
      </c>
      <c r="L352" s="1003">
        <v>41715</v>
      </c>
      <c r="M352" s="984">
        <f t="shared" si="84"/>
        <v>1</v>
      </c>
      <c r="N352" s="856" t="s">
        <v>1455</v>
      </c>
      <c r="O352" s="985">
        <v>1</v>
      </c>
      <c r="P352" s="986">
        <f t="shared" si="81"/>
        <v>1</v>
      </c>
      <c r="Q352" s="984">
        <f t="shared" si="85"/>
        <v>1</v>
      </c>
      <c r="R352" s="984">
        <f t="shared" si="86"/>
        <v>1</v>
      </c>
      <c r="S352" s="984">
        <f t="shared" si="87"/>
        <v>1</v>
      </c>
      <c r="T352" s="987"/>
      <c r="U352" s="987"/>
      <c r="V352" s="1004" t="s">
        <v>1456</v>
      </c>
      <c r="W352" s="988">
        <f t="shared" si="83"/>
        <v>2</v>
      </c>
      <c r="X352" s="988">
        <f t="shared" si="82"/>
        <v>0</v>
      </c>
      <c r="Y352" s="988" t="str">
        <f t="shared" si="80"/>
        <v>CUMPLIDA</v>
      </c>
      <c r="Z352" s="859"/>
      <c r="AA352" s="860"/>
      <c r="AB352" s="53" t="str">
        <f t="shared" si="88"/>
        <v>CUMPLIDA</v>
      </c>
      <c r="AE352" s="929"/>
    </row>
    <row r="353" spans="1:31" s="617" customFormat="1" ht="294" thickBot="1" x14ac:dyDescent="0.3">
      <c r="A353" s="989">
        <v>20</v>
      </c>
      <c r="B353" s="990">
        <v>0</v>
      </c>
      <c r="C353" s="834" t="s">
        <v>1457</v>
      </c>
      <c r="D353" s="834" t="s">
        <v>1436</v>
      </c>
      <c r="E353" s="991" t="s">
        <v>46</v>
      </c>
      <c r="F353" s="610" t="s">
        <v>1458</v>
      </c>
      <c r="G353" s="992" t="s">
        <v>46</v>
      </c>
      <c r="H353" s="610" t="s">
        <v>1459</v>
      </c>
      <c r="I353" s="610" t="s">
        <v>1186</v>
      </c>
      <c r="J353" s="993">
        <v>1</v>
      </c>
      <c r="K353" s="1002">
        <v>41699</v>
      </c>
      <c r="L353" s="1002">
        <v>42004</v>
      </c>
      <c r="M353" s="995">
        <f t="shared" si="84"/>
        <v>43.571428571428569</v>
      </c>
      <c r="N353" s="840" t="s">
        <v>1460</v>
      </c>
      <c r="O353" s="996">
        <v>0</v>
      </c>
      <c r="P353" s="997">
        <f t="shared" si="81"/>
        <v>0</v>
      </c>
      <c r="Q353" s="995">
        <f t="shared" si="85"/>
        <v>0</v>
      </c>
      <c r="R353" s="995">
        <f t="shared" si="86"/>
        <v>0</v>
      </c>
      <c r="S353" s="995">
        <f t="shared" si="87"/>
        <v>0</v>
      </c>
      <c r="T353" s="998"/>
      <c r="U353" s="998"/>
      <c r="V353" s="702"/>
      <c r="W353" s="999">
        <f t="shared" si="83"/>
        <v>0</v>
      </c>
      <c r="X353" s="999">
        <f t="shared" si="82"/>
        <v>1</v>
      </c>
      <c r="Y353" s="999" t="str">
        <f t="shared" si="80"/>
        <v>EN TERMINO</v>
      </c>
      <c r="Z353" s="842"/>
      <c r="AA353" s="1000"/>
      <c r="AB353" s="53" t="str">
        <f t="shared" si="88"/>
        <v>EN TERMINO</v>
      </c>
      <c r="AE353" s="929"/>
    </row>
    <row r="354" spans="1:31" s="617" customFormat="1" ht="268.5" thickBot="1" x14ac:dyDescent="0.3">
      <c r="A354" s="978">
        <v>21</v>
      </c>
      <c r="B354" s="979">
        <v>0</v>
      </c>
      <c r="C354" s="848" t="s">
        <v>1461</v>
      </c>
      <c r="D354" s="848" t="s">
        <v>1462</v>
      </c>
      <c r="E354" s="980" t="s">
        <v>46</v>
      </c>
      <c r="F354" s="626" t="s">
        <v>1463</v>
      </c>
      <c r="G354" s="981" t="s">
        <v>46</v>
      </c>
      <c r="H354" s="626" t="s">
        <v>1464</v>
      </c>
      <c r="I354" s="626" t="s">
        <v>1465</v>
      </c>
      <c r="J354" s="627">
        <v>2</v>
      </c>
      <c r="K354" s="983">
        <v>41730</v>
      </c>
      <c r="L354" s="983">
        <v>41789</v>
      </c>
      <c r="M354" s="984">
        <f t="shared" si="84"/>
        <v>8.4285714285714288</v>
      </c>
      <c r="N354" s="856" t="s">
        <v>1466</v>
      </c>
      <c r="O354" s="985">
        <v>2</v>
      </c>
      <c r="P354" s="986">
        <f t="shared" si="81"/>
        <v>1</v>
      </c>
      <c r="Q354" s="984">
        <f t="shared" si="85"/>
        <v>8.4285714285714288</v>
      </c>
      <c r="R354" s="984">
        <f t="shared" si="86"/>
        <v>8.4285714285714288</v>
      </c>
      <c r="S354" s="984">
        <f t="shared" si="87"/>
        <v>8.4285714285714288</v>
      </c>
      <c r="T354" s="987"/>
      <c r="U354" s="987"/>
      <c r="V354" s="957" t="s">
        <v>1467</v>
      </c>
      <c r="W354" s="988">
        <f t="shared" si="83"/>
        <v>2</v>
      </c>
      <c r="X354" s="988">
        <f t="shared" si="82"/>
        <v>0</v>
      </c>
      <c r="Y354" s="988" t="str">
        <f t="shared" si="80"/>
        <v>CUMPLIDA</v>
      </c>
      <c r="Z354" s="859"/>
      <c r="AA354" s="860"/>
      <c r="AB354" s="53" t="str">
        <f t="shared" si="88"/>
        <v>CUMPLIDA</v>
      </c>
      <c r="AE354" s="929"/>
    </row>
    <row r="355" spans="1:31" s="617" customFormat="1" ht="230.25" thickBot="1" x14ac:dyDescent="0.3">
      <c r="A355" s="989">
        <v>22</v>
      </c>
      <c r="B355" s="990">
        <v>0</v>
      </c>
      <c r="C355" s="834" t="s">
        <v>1468</v>
      </c>
      <c r="D355" s="834" t="s">
        <v>1469</v>
      </c>
      <c r="E355" s="991" t="s">
        <v>46</v>
      </c>
      <c r="F355" s="612" t="s">
        <v>1470</v>
      </c>
      <c r="G355" s="992" t="s">
        <v>46</v>
      </c>
      <c r="H355" s="1005" t="s">
        <v>1471</v>
      </c>
      <c r="I355" s="612" t="s">
        <v>1465</v>
      </c>
      <c r="J355" s="613">
        <v>1</v>
      </c>
      <c r="K355" s="994">
        <v>41713</v>
      </c>
      <c r="L355" s="994">
        <v>41774</v>
      </c>
      <c r="M355" s="995">
        <f t="shared" si="84"/>
        <v>8.7142857142857135</v>
      </c>
      <c r="N355" s="840" t="s">
        <v>1472</v>
      </c>
      <c r="O355" s="996">
        <v>1</v>
      </c>
      <c r="P355" s="997">
        <f t="shared" si="81"/>
        <v>1</v>
      </c>
      <c r="Q355" s="995">
        <f t="shared" si="85"/>
        <v>8.7142857142857135</v>
      </c>
      <c r="R355" s="995">
        <f t="shared" si="86"/>
        <v>8.7142857142857135</v>
      </c>
      <c r="S355" s="995">
        <f t="shared" si="87"/>
        <v>8.7142857142857135</v>
      </c>
      <c r="T355" s="998"/>
      <c r="U355" s="998"/>
      <c r="V355" s="702" t="s">
        <v>1473</v>
      </c>
      <c r="W355" s="999">
        <f t="shared" si="83"/>
        <v>2</v>
      </c>
      <c r="X355" s="999">
        <f t="shared" si="82"/>
        <v>0</v>
      </c>
      <c r="Y355" s="999" t="str">
        <f t="shared" si="80"/>
        <v>CUMPLIDA</v>
      </c>
      <c r="Z355" s="842"/>
      <c r="AA355" s="1000"/>
      <c r="AB355" s="53" t="str">
        <f t="shared" si="88"/>
        <v>CUMPLIDA</v>
      </c>
      <c r="AE355" s="929"/>
    </row>
    <row r="356" spans="1:31" s="617" customFormat="1" ht="128.25" thickBot="1" x14ac:dyDescent="0.3">
      <c r="A356" s="978">
        <v>23</v>
      </c>
      <c r="B356" s="979">
        <v>0</v>
      </c>
      <c r="C356" s="848" t="s">
        <v>1474</v>
      </c>
      <c r="D356" s="848" t="s">
        <v>1475</v>
      </c>
      <c r="E356" s="980" t="s">
        <v>46</v>
      </c>
      <c r="F356" s="625" t="s">
        <v>1470</v>
      </c>
      <c r="G356" s="981" t="s">
        <v>46</v>
      </c>
      <c r="H356" s="625" t="s">
        <v>1476</v>
      </c>
      <c r="I356" s="625" t="s">
        <v>1465</v>
      </c>
      <c r="J356" s="982">
        <v>1</v>
      </c>
      <c r="K356" s="1003">
        <v>41760</v>
      </c>
      <c r="L356" s="1003">
        <v>41821</v>
      </c>
      <c r="M356" s="984">
        <f t="shared" si="84"/>
        <v>8.7142857142857135</v>
      </c>
      <c r="N356" s="856" t="s">
        <v>1472</v>
      </c>
      <c r="O356" s="985">
        <v>1</v>
      </c>
      <c r="P356" s="986">
        <f t="shared" si="81"/>
        <v>1</v>
      </c>
      <c r="Q356" s="984">
        <f t="shared" si="85"/>
        <v>8.7142857142857135</v>
      </c>
      <c r="R356" s="984">
        <f t="shared" si="86"/>
        <v>8.7142857142857135</v>
      </c>
      <c r="S356" s="984">
        <f t="shared" si="87"/>
        <v>8.7142857142857135</v>
      </c>
      <c r="T356" s="987"/>
      <c r="U356" s="987"/>
      <c r="V356" s="957" t="s">
        <v>1473</v>
      </c>
      <c r="W356" s="988">
        <f t="shared" si="83"/>
        <v>2</v>
      </c>
      <c r="X356" s="988">
        <f t="shared" si="82"/>
        <v>0</v>
      </c>
      <c r="Y356" s="988" t="str">
        <f t="shared" si="80"/>
        <v>CUMPLIDA</v>
      </c>
      <c r="Z356" s="859"/>
      <c r="AA356" s="860"/>
      <c r="AB356" s="53" t="str">
        <f t="shared" si="88"/>
        <v>CUMPLIDA</v>
      </c>
      <c r="AE356" s="929"/>
    </row>
    <row r="357" spans="1:31" s="617" customFormat="1" ht="141" thickBot="1" x14ac:dyDescent="0.3">
      <c r="A357" s="989">
        <v>24</v>
      </c>
      <c r="B357" s="990">
        <v>0</v>
      </c>
      <c r="C357" s="834" t="s">
        <v>1477</v>
      </c>
      <c r="D357" s="834" t="s">
        <v>1478</v>
      </c>
      <c r="E357" s="991" t="s">
        <v>46</v>
      </c>
      <c r="F357" s="610" t="s">
        <v>1479</v>
      </c>
      <c r="G357" s="992" t="s">
        <v>46</v>
      </c>
      <c r="H357" s="610" t="s">
        <v>1480</v>
      </c>
      <c r="I357" s="610" t="s">
        <v>1465</v>
      </c>
      <c r="J357" s="993">
        <v>1</v>
      </c>
      <c r="K357" s="1002">
        <v>41713</v>
      </c>
      <c r="L357" s="1002">
        <v>41774</v>
      </c>
      <c r="M357" s="995">
        <f t="shared" si="84"/>
        <v>8.7142857142857135</v>
      </c>
      <c r="N357" s="840" t="s">
        <v>1472</v>
      </c>
      <c r="O357" s="996">
        <v>1</v>
      </c>
      <c r="P357" s="997">
        <f t="shared" si="81"/>
        <v>1</v>
      </c>
      <c r="Q357" s="995">
        <f t="shared" si="85"/>
        <v>8.7142857142857135</v>
      </c>
      <c r="R357" s="995">
        <f t="shared" si="86"/>
        <v>8.7142857142857135</v>
      </c>
      <c r="S357" s="995">
        <f t="shared" si="87"/>
        <v>8.7142857142857135</v>
      </c>
      <c r="T357" s="998"/>
      <c r="U357" s="998"/>
      <c r="V357" s="702" t="s">
        <v>1473</v>
      </c>
      <c r="W357" s="999">
        <f t="shared" si="83"/>
        <v>2</v>
      </c>
      <c r="X357" s="999">
        <f t="shared" si="82"/>
        <v>0</v>
      </c>
      <c r="Y357" s="999" t="str">
        <f t="shared" si="80"/>
        <v>CUMPLIDA</v>
      </c>
      <c r="Z357" s="842"/>
      <c r="AA357" s="1000"/>
      <c r="AB357" s="53" t="str">
        <f t="shared" si="88"/>
        <v>CUMPLIDA</v>
      </c>
      <c r="AE357" s="929"/>
    </row>
    <row r="358" spans="1:31" s="617" customFormat="1" ht="217.5" thickBot="1" x14ac:dyDescent="0.3">
      <c r="A358" s="978">
        <v>25</v>
      </c>
      <c r="B358" s="979">
        <v>0</v>
      </c>
      <c r="C358" s="848" t="s">
        <v>1481</v>
      </c>
      <c r="D358" s="848" t="s">
        <v>1482</v>
      </c>
      <c r="E358" s="980" t="s">
        <v>46</v>
      </c>
      <c r="F358" s="626" t="s">
        <v>1483</v>
      </c>
      <c r="G358" s="981" t="s">
        <v>46</v>
      </c>
      <c r="H358" s="626" t="s">
        <v>1484</v>
      </c>
      <c r="I358" s="626" t="s">
        <v>1485</v>
      </c>
      <c r="J358" s="627">
        <v>2</v>
      </c>
      <c r="K358" s="983">
        <v>41730</v>
      </c>
      <c r="L358" s="983">
        <v>42004</v>
      </c>
      <c r="M358" s="984">
        <f t="shared" si="84"/>
        <v>39.142857142857146</v>
      </c>
      <c r="N358" s="856" t="s">
        <v>1486</v>
      </c>
      <c r="O358" s="985">
        <v>0</v>
      </c>
      <c r="P358" s="986">
        <f t="shared" si="81"/>
        <v>0</v>
      </c>
      <c r="Q358" s="984">
        <f t="shared" si="85"/>
        <v>0</v>
      </c>
      <c r="R358" s="984">
        <f t="shared" si="86"/>
        <v>0</v>
      </c>
      <c r="S358" s="984">
        <f t="shared" si="87"/>
        <v>0</v>
      </c>
      <c r="T358" s="987"/>
      <c r="U358" s="987"/>
      <c r="V358" s="957" t="s">
        <v>1487</v>
      </c>
      <c r="W358" s="988">
        <f t="shared" si="83"/>
        <v>0</v>
      </c>
      <c r="X358" s="988">
        <f t="shared" si="82"/>
        <v>1</v>
      </c>
      <c r="Y358" s="988" t="str">
        <f t="shared" si="80"/>
        <v>EN TERMINO</v>
      </c>
      <c r="Z358" s="859"/>
      <c r="AA358" s="860"/>
      <c r="AB358" s="53" t="str">
        <f t="shared" si="88"/>
        <v>EN TERMINO</v>
      </c>
      <c r="AE358" s="929"/>
    </row>
    <row r="359" spans="1:31" s="617" customFormat="1" ht="179.25" thickBot="1" x14ac:dyDescent="0.3">
      <c r="A359" s="989">
        <v>26</v>
      </c>
      <c r="B359" s="990">
        <v>0</v>
      </c>
      <c r="C359" s="834" t="s">
        <v>1488</v>
      </c>
      <c r="D359" s="834" t="s">
        <v>1489</v>
      </c>
      <c r="E359" s="991" t="s">
        <v>46</v>
      </c>
      <c r="F359" s="612" t="s">
        <v>1490</v>
      </c>
      <c r="G359" s="992" t="s">
        <v>46</v>
      </c>
      <c r="H359" s="1005" t="s">
        <v>1491</v>
      </c>
      <c r="I359" s="612" t="s">
        <v>1492</v>
      </c>
      <c r="J359" s="1006">
        <v>1</v>
      </c>
      <c r="K359" s="994">
        <v>41730</v>
      </c>
      <c r="L359" s="994">
        <v>42004</v>
      </c>
      <c r="M359" s="995">
        <f t="shared" si="84"/>
        <v>39.142857142857146</v>
      </c>
      <c r="N359" s="840" t="s">
        <v>1486</v>
      </c>
      <c r="O359" s="1007">
        <v>0.25</v>
      </c>
      <c r="P359" s="997">
        <f t="shared" si="81"/>
        <v>0.25</v>
      </c>
      <c r="Q359" s="995">
        <f t="shared" si="85"/>
        <v>9.7857142857142865</v>
      </c>
      <c r="R359" s="995">
        <f t="shared" si="86"/>
        <v>0</v>
      </c>
      <c r="S359" s="995">
        <f t="shared" si="87"/>
        <v>0</v>
      </c>
      <c r="T359" s="998"/>
      <c r="U359" s="998"/>
      <c r="V359" s="702" t="s">
        <v>1493</v>
      </c>
      <c r="W359" s="999">
        <f t="shared" si="83"/>
        <v>0</v>
      </c>
      <c r="X359" s="999">
        <f t="shared" si="82"/>
        <v>1</v>
      </c>
      <c r="Y359" s="999" t="str">
        <f t="shared" si="80"/>
        <v>EN TERMINO</v>
      </c>
      <c r="Z359" s="842"/>
      <c r="AA359" s="1000"/>
      <c r="AB359" s="53" t="str">
        <f t="shared" si="88"/>
        <v>EN TERMINO</v>
      </c>
      <c r="AE359" s="929"/>
    </row>
    <row r="360" spans="1:31" s="617" customFormat="1" ht="192" thickBot="1" x14ac:dyDescent="0.3">
      <c r="A360" s="978">
        <v>27</v>
      </c>
      <c r="B360" s="979">
        <v>0</v>
      </c>
      <c r="C360" s="848" t="s">
        <v>1494</v>
      </c>
      <c r="D360" s="848" t="s">
        <v>1495</v>
      </c>
      <c r="E360" s="980" t="s">
        <v>46</v>
      </c>
      <c r="F360" s="625" t="s">
        <v>1496</v>
      </c>
      <c r="G360" s="981" t="s">
        <v>46</v>
      </c>
      <c r="H360" s="625" t="s">
        <v>1497</v>
      </c>
      <c r="I360" s="625" t="s">
        <v>1498</v>
      </c>
      <c r="J360" s="982">
        <v>3</v>
      </c>
      <c r="K360" s="983">
        <v>41730</v>
      </c>
      <c r="L360" s="983">
        <v>42004</v>
      </c>
      <c r="M360" s="984">
        <f t="shared" si="84"/>
        <v>39.142857142857146</v>
      </c>
      <c r="N360" s="856" t="s">
        <v>1486</v>
      </c>
      <c r="O360" s="985">
        <v>1</v>
      </c>
      <c r="P360" s="986">
        <f t="shared" si="81"/>
        <v>0.33333333333333331</v>
      </c>
      <c r="Q360" s="984">
        <f t="shared" si="85"/>
        <v>13.047619047619047</v>
      </c>
      <c r="R360" s="984">
        <f t="shared" si="86"/>
        <v>0</v>
      </c>
      <c r="S360" s="984">
        <f t="shared" si="87"/>
        <v>0</v>
      </c>
      <c r="T360" s="987"/>
      <c r="U360" s="987"/>
      <c r="V360" s="702" t="s">
        <v>1499</v>
      </c>
      <c r="W360" s="988">
        <f t="shared" si="83"/>
        <v>0</v>
      </c>
      <c r="X360" s="988">
        <f t="shared" si="82"/>
        <v>1</v>
      </c>
      <c r="Y360" s="988" t="str">
        <f t="shared" ref="Y360:Y399" si="89">IF(W360+X360&gt;1,"CUMPLIDA",IF(X360=1,"EN TERMINO","VENCIDA"))</f>
        <v>EN TERMINO</v>
      </c>
      <c r="Z360" s="859"/>
      <c r="AA360" s="860"/>
      <c r="AB360" s="53" t="str">
        <f t="shared" si="88"/>
        <v>EN TERMINO</v>
      </c>
      <c r="AE360" s="929"/>
    </row>
    <row r="361" spans="1:31" s="617" customFormat="1" ht="179.25" thickBot="1" x14ac:dyDescent="0.3">
      <c r="A361" s="989">
        <v>28</v>
      </c>
      <c r="B361" s="990">
        <v>0</v>
      </c>
      <c r="C361" s="834" t="s">
        <v>1500</v>
      </c>
      <c r="D361" s="834" t="s">
        <v>1501</v>
      </c>
      <c r="E361" s="991" t="s">
        <v>46</v>
      </c>
      <c r="F361" s="610" t="s">
        <v>1502</v>
      </c>
      <c r="G361" s="992" t="s">
        <v>46</v>
      </c>
      <c r="H361" s="610" t="s">
        <v>1503</v>
      </c>
      <c r="I361" s="610" t="s">
        <v>1504</v>
      </c>
      <c r="J361" s="1008">
        <v>1</v>
      </c>
      <c r="K361" s="994">
        <v>41730</v>
      </c>
      <c r="L361" s="994">
        <v>42004</v>
      </c>
      <c r="M361" s="995">
        <f t="shared" si="84"/>
        <v>39.142857142857146</v>
      </c>
      <c r="N361" s="840" t="s">
        <v>1486</v>
      </c>
      <c r="O361" s="1007">
        <v>0.1</v>
      </c>
      <c r="P361" s="997">
        <f t="shared" ref="P361:P399" si="90">IF(O361/J361&gt;1,1,+O361/J361)</f>
        <v>0.1</v>
      </c>
      <c r="Q361" s="995">
        <f t="shared" si="85"/>
        <v>3.9142857142857146</v>
      </c>
      <c r="R361" s="995">
        <f t="shared" si="86"/>
        <v>0</v>
      </c>
      <c r="S361" s="995">
        <f t="shared" si="87"/>
        <v>0</v>
      </c>
      <c r="T361" s="998"/>
      <c r="U361" s="998"/>
      <c r="V361" s="702" t="s">
        <v>1505</v>
      </c>
      <c r="W361" s="999">
        <f t="shared" si="83"/>
        <v>0</v>
      </c>
      <c r="X361" s="999">
        <f t="shared" ref="X361:X399" si="91">IF(L361&lt;$Z$3,0,1)</f>
        <v>1</v>
      </c>
      <c r="Y361" s="999" t="str">
        <f t="shared" si="89"/>
        <v>EN TERMINO</v>
      </c>
      <c r="Z361" s="842"/>
      <c r="AA361" s="1000"/>
      <c r="AB361" s="53" t="str">
        <f t="shared" si="88"/>
        <v>EN TERMINO</v>
      </c>
      <c r="AE361" s="929"/>
    </row>
    <row r="362" spans="1:31" s="617" customFormat="1" ht="115.5" thickBot="1" x14ac:dyDescent="0.3">
      <c r="A362" s="978">
        <v>29</v>
      </c>
      <c r="B362" s="979">
        <v>0</v>
      </c>
      <c r="C362" s="848" t="s">
        <v>1506</v>
      </c>
      <c r="D362" s="848" t="s">
        <v>1507</v>
      </c>
      <c r="E362" s="980" t="s">
        <v>46</v>
      </c>
      <c r="F362" s="625" t="s">
        <v>1508</v>
      </c>
      <c r="G362" s="981" t="s">
        <v>46</v>
      </c>
      <c r="H362" s="625" t="s">
        <v>1509</v>
      </c>
      <c r="I362" s="625" t="s">
        <v>1510</v>
      </c>
      <c r="J362" s="982">
        <v>3</v>
      </c>
      <c r="K362" s="983">
        <v>41730</v>
      </c>
      <c r="L362" s="983">
        <v>42004</v>
      </c>
      <c r="M362" s="984">
        <f t="shared" si="84"/>
        <v>39.142857142857146</v>
      </c>
      <c r="N362" s="856" t="s">
        <v>1486</v>
      </c>
      <c r="O362" s="985">
        <v>1</v>
      </c>
      <c r="P362" s="986">
        <f t="shared" si="90"/>
        <v>0.33333333333333331</v>
      </c>
      <c r="Q362" s="984">
        <f t="shared" si="85"/>
        <v>13.047619047619047</v>
      </c>
      <c r="R362" s="984">
        <f t="shared" si="86"/>
        <v>0</v>
      </c>
      <c r="S362" s="984">
        <f t="shared" si="87"/>
        <v>0</v>
      </c>
      <c r="T362" s="987"/>
      <c r="U362" s="987"/>
      <c r="V362" s="702" t="s">
        <v>1511</v>
      </c>
      <c r="W362" s="988">
        <f t="shared" ref="W362:W399" si="92">IF(P362=100%,2,0)</f>
        <v>0</v>
      </c>
      <c r="X362" s="988">
        <f t="shared" si="91"/>
        <v>1</v>
      </c>
      <c r="Y362" s="988" t="str">
        <f t="shared" si="89"/>
        <v>EN TERMINO</v>
      </c>
      <c r="Z362" s="859"/>
      <c r="AA362" s="860"/>
      <c r="AB362" s="53" t="str">
        <f t="shared" si="88"/>
        <v>EN TERMINO</v>
      </c>
      <c r="AE362" s="929"/>
    </row>
    <row r="363" spans="1:31" s="617" customFormat="1" ht="192" thickBot="1" x14ac:dyDescent="0.3">
      <c r="A363" s="989">
        <v>30</v>
      </c>
      <c r="B363" s="990">
        <v>0</v>
      </c>
      <c r="C363" s="834" t="s">
        <v>1512</v>
      </c>
      <c r="D363" s="834" t="s">
        <v>1513</v>
      </c>
      <c r="E363" s="991" t="s">
        <v>46</v>
      </c>
      <c r="F363" s="610" t="s">
        <v>1514</v>
      </c>
      <c r="G363" s="992" t="s">
        <v>46</v>
      </c>
      <c r="H363" s="610" t="s">
        <v>1515</v>
      </c>
      <c r="I363" s="610" t="s">
        <v>1516</v>
      </c>
      <c r="J363" s="1008">
        <v>1</v>
      </c>
      <c r="K363" s="994">
        <v>41730</v>
      </c>
      <c r="L363" s="994">
        <v>42004</v>
      </c>
      <c r="M363" s="995">
        <f t="shared" si="84"/>
        <v>39.142857142857146</v>
      </c>
      <c r="N363" s="840" t="s">
        <v>1486</v>
      </c>
      <c r="O363" s="1007">
        <v>1</v>
      </c>
      <c r="P363" s="997">
        <f t="shared" si="90"/>
        <v>1</v>
      </c>
      <c r="Q363" s="995">
        <f t="shared" si="85"/>
        <v>39.142857142857146</v>
      </c>
      <c r="R363" s="995">
        <f t="shared" si="86"/>
        <v>0</v>
      </c>
      <c r="S363" s="995">
        <f t="shared" si="87"/>
        <v>0</v>
      </c>
      <c r="T363" s="998"/>
      <c r="U363" s="998"/>
      <c r="V363" s="702" t="s">
        <v>1517</v>
      </c>
      <c r="W363" s="999">
        <f t="shared" si="92"/>
        <v>2</v>
      </c>
      <c r="X363" s="999">
        <f t="shared" si="91"/>
        <v>1</v>
      </c>
      <c r="Y363" s="999" t="str">
        <f t="shared" si="89"/>
        <v>CUMPLIDA</v>
      </c>
      <c r="Z363" s="842"/>
      <c r="AA363" s="1000"/>
      <c r="AB363" s="53" t="str">
        <f t="shared" si="88"/>
        <v>CUMPLIDA</v>
      </c>
      <c r="AE363" s="929"/>
    </row>
    <row r="364" spans="1:31" s="617" customFormat="1" ht="204.75" thickBot="1" x14ac:dyDescent="0.3">
      <c r="A364" s="978">
        <v>31</v>
      </c>
      <c r="B364" s="979">
        <v>0</v>
      </c>
      <c r="C364" s="848" t="s">
        <v>1518</v>
      </c>
      <c r="D364" s="848" t="s">
        <v>1519</v>
      </c>
      <c r="E364" s="980" t="s">
        <v>46</v>
      </c>
      <c r="F364" s="625" t="s">
        <v>1520</v>
      </c>
      <c r="G364" s="981" t="s">
        <v>46</v>
      </c>
      <c r="H364" s="625" t="s">
        <v>1521</v>
      </c>
      <c r="I364" s="625" t="s">
        <v>1522</v>
      </c>
      <c r="J364" s="982">
        <v>1</v>
      </c>
      <c r="K364" s="983">
        <v>41730</v>
      </c>
      <c r="L364" s="983">
        <v>42004</v>
      </c>
      <c r="M364" s="984">
        <f t="shared" si="84"/>
        <v>39.142857142857146</v>
      </c>
      <c r="N364" s="856" t="s">
        <v>1486</v>
      </c>
      <c r="O364" s="985">
        <v>1</v>
      </c>
      <c r="P364" s="986">
        <f t="shared" si="90"/>
        <v>1</v>
      </c>
      <c r="Q364" s="984">
        <f t="shared" si="85"/>
        <v>39.142857142857146</v>
      </c>
      <c r="R364" s="984">
        <f t="shared" si="86"/>
        <v>0</v>
      </c>
      <c r="S364" s="984">
        <f t="shared" si="87"/>
        <v>0</v>
      </c>
      <c r="T364" s="987"/>
      <c r="U364" s="987"/>
      <c r="V364" s="702" t="s">
        <v>1523</v>
      </c>
      <c r="W364" s="988">
        <f t="shared" si="92"/>
        <v>2</v>
      </c>
      <c r="X364" s="988">
        <f t="shared" si="91"/>
        <v>1</v>
      </c>
      <c r="Y364" s="988" t="str">
        <f t="shared" si="89"/>
        <v>CUMPLIDA</v>
      </c>
      <c r="Z364" s="859"/>
      <c r="AA364" s="860"/>
      <c r="AB364" s="53" t="str">
        <f t="shared" si="88"/>
        <v>CUMPLIDA</v>
      </c>
      <c r="AE364" s="929"/>
    </row>
    <row r="365" spans="1:31" s="617" customFormat="1" ht="281.25" thickBot="1" x14ac:dyDescent="0.3">
      <c r="A365" s="989">
        <v>32</v>
      </c>
      <c r="B365" s="990">
        <v>0</v>
      </c>
      <c r="C365" s="834" t="s">
        <v>1524</v>
      </c>
      <c r="D365" s="834" t="s">
        <v>1525</v>
      </c>
      <c r="E365" s="991" t="s">
        <v>46</v>
      </c>
      <c r="F365" s="610" t="s">
        <v>1526</v>
      </c>
      <c r="G365" s="992" t="s">
        <v>46</v>
      </c>
      <c r="H365" s="610" t="s">
        <v>1527</v>
      </c>
      <c r="I365" s="610" t="s">
        <v>1528</v>
      </c>
      <c r="J365" s="993">
        <v>3</v>
      </c>
      <c r="K365" s="994">
        <v>41730</v>
      </c>
      <c r="L365" s="994">
        <v>42004</v>
      </c>
      <c r="M365" s="995">
        <f t="shared" si="84"/>
        <v>39.142857142857146</v>
      </c>
      <c r="N365" s="840" t="s">
        <v>1486</v>
      </c>
      <c r="O365" s="996">
        <v>2</v>
      </c>
      <c r="P365" s="997">
        <f t="shared" si="90"/>
        <v>0.66666666666666663</v>
      </c>
      <c r="Q365" s="995">
        <f t="shared" si="85"/>
        <v>26.095238095238095</v>
      </c>
      <c r="R365" s="995">
        <f t="shared" si="86"/>
        <v>0</v>
      </c>
      <c r="S365" s="995">
        <f t="shared" si="87"/>
        <v>0</v>
      </c>
      <c r="T365" s="998"/>
      <c r="U365" s="998"/>
      <c r="V365" s="702" t="s">
        <v>1529</v>
      </c>
      <c r="W365" s="999">
        <f t="shared" si="92"/>
        <v>0</v>
      </c>
      <c r="X365" s="999">
        <f t="shared" si="91"/>
        <v>1</v>
      </c>
      <c r="Y365" s="999" t="str">
        <f t="shared" si="89"/>
        <v>EN TERMINO</v>
      </c>
      <c r="Z365" s="842"/>
      <c r="AA365" s="1000"/>
      <c r="AB365" s="53" t="str">
        <f t="shared" si="88"/>
        <v>EN TERMINO</v>
      </c>
      <c r="AE365" s="929"/>
    </row>
    <row r="366" spans="1:31" s="617" customFormat="1" ht="243" thickBot="1" x14ac:dyDescent="0.3">
      <c r="A366" s="978">
        <v>33</v>
      </c>
      <c r="B366" s="979">
        <v>0</v>
      </c>
      <c r="C366" s="848" t="s">
        <v>1530</v>
      </c>
      <c r="D366" s="848" t="s">
        <v>1531</v>
      </c>
      <c r="E366" s="980" t="s">
        <v>46</v>
      </c>
      <c r="F366" s="625" t="s">
        <v>1532</v>
      </c>
      <c r="G366" s="981" t="s">
        <v>46</v>
      </c>
      <c r="H366" s="625" t="s">
        <v>1533</v>
      </c>
      <c r="I366" s="625" t="s">
        <v>1534</v>
      </c>
      <c r="J366" s="982">
        <v>1</v>
      </c>
      <c r="K366" s="983">
        <v>41730</v>
      </c>
      <c r="L366" s="983">
        <v>42004</v>
      </c>
      <c r="M366" s="984">
        <f t="shared" si="84"/>
        <v>39.142857142857146</v>
      </c>
      <c r="N366" s="856" t="s">
        <v>1486</v>
      </c>
      <c r="O366" s="985">
        <v>0.9</v>
      </c>
      <c r="P366" s="986">
        <f t="shared" si="90"/>
        <v>0.9</v>
      </c>
      <c r="Q366" s="984">
        <f t="shared" si="85"/>
        <v>35.228571428571435</v>
      </c>
      <c r="R366" s="984">
        <f t="shared" si="86"/>
        <v>0</v>
      </c>
      <c r="S366" s="984">
        <f t="shared" si="87"/>
        <v>0</v>
      </c>
      <c r="T366" s="987"/>
      <c r="U366" s="987"/>
      <c r="V366" s="702" t="s">
        <v>1535</v>
      </c>
      <c r="W366" s="988">
        <f t="shared" si="92"/>
        <v>0</v>
      </c>
      <c r="X366" s="988">
        <f t="shared" si="91"/>
        <v>1</v>
      </c>
      <c r="Y366" s="988" t="str">
        <f t="shared" si="89"/>
        <v>EN TERMINO</v>
      </c>
      <c r="Z366" s="859"/>
      <c r="AA366" s="860"/>
      <c r="AB366" s="53" t="str">
        <f t="shared" si="88"/>
        <v>EN TERMINO</v>
      </c>
      <c r="AE366" s="929"/>
    </row>
    <row r="367" spans="1:31" s="617" customFormat="1" ht="281.25" thickBot="1" x14ac:dyDescent="0.3">
      <c r="A367" s="989">
        <v>34</v>
      </c>
      <c r="B367" s="990">
        <v>0</v>
      </c>
      <c r="C367" s="834" t="s">
        <v>1536</v>
      </c>
      <c r="D367" s="834" t="s">
        <v>1537</v>
      </c>
      <c r="E367" s="991" t="s">
        <v>46</v>
      </c>
      <c r="F367" s="610" t="s">
        <v>1538</v>
      </c>
      <c r="G367" s="992" t="s">
        <v>46</v>
      </c>
      <c r="H367" s="610" t="s">
        <v>1539</v>
      </c>
      <c r="I367" s="610" t="s">
        <v>1540</v>
      </c>
      <c r="J367" s="993">
        <v>1</v>
      </c>
      <c r="K367" s="994">
        <v>41730</v>
      </c>
      <c r="L367" s="994">
        <v>42004</v>
      </c>
      <c r="M367" s="995">
        <f t="shared" si="84"/>
        <v>39.142857142857146</v>
      </c>
      <c r="N367" s="840" t="s">
        <v>1486</v>
      </c>
      <c r="O367" s="996">
        <v>1</v>
      </c>
      <c r="P367" s="997">
        <f t="shared" si="90"/>
        <v>1</v>
      </c>
      <c r="Q367" s="995">
        <f t="shared" si="85"/>
        <v>39.142857142857146</v>
      </c>
      <c r="R367" s="995">
        <f t="shared" si="86"/>
        <v>0</v>
      </c>
      <c r="S367" s="995">
        <f t="shared" si="87"/>
        <v>0</v>
      </c>
      <c r="T367" s="998"/>
      <c r="U367" s="998"/>
      <c r="V367" s="702" t="s">
        <v>1541</v>
      </c>
      <c r="W367" s="999">
        <f t="shared" si="92"/>
        <v>2</v>
      </c>
      <c r="X367" s="999">
        <f t="shared" si="91"/>
        <v>1</v>
      </c>
      <c r="Y367" s="999" t="str">
        <f t="shared" si="89"/>
        <v>CUMPLIDA</v>
      </c>
      <c r="Z367" s="842"/>
      <c r="AA367" s="1000"/>
      <c r="AB367" s="53" t="str">
        <f t="shared" si="88"/>
        <v>CUMPLIDA</v>
      </c>
      <c r="AE367" s="929"/>
    </row>
    <row r="368" spans="1:31" s="617" customFormat="1" ht="179.25" thickBot="1" x14ac:dyDescent="0.3">
      <c r="A368" s="978">
        <v>35</v>
      </c>
      <c r="B368" s="979">
        <v>0</v>
      </c>
      <c r="C368" s="848" t="s">
        <v>1542</v>
      </c>
      <c r="D368" s="848" t="s">
        <v>1543</v>
      </c>
      <c r="E368" s="980" t="s">
        <v>46</v>
      </c>
      <c r="F368" s="625" t="s">
        <v>1544</v>
      </c>
      <c r="G368" s="981" t="s">
        <v>46</v>
      </c>
      <c r="H368" s="625" t="s">
        <v>1545</v>
      </c>
      <c r="I368" s="625" t="s">
        <v>730</v>
      </c>
      <c r="J368" s="982">
        <v>1</v>
      </c>
      <c r="K368" s="983">
        <v>41730</v>
      </c>
      <c r="L368" s="983">
        <v>42004</v>
      </c>
      <c r="M368" s="984">
        <f t="shared" si="84"/>
        <v>39.142857142857146</v>
      </c>
      <c r="N368" s="856" t="s">
        <v>1486</v>
      </c>
      <c r="O368" s="985">
        <v>0.2</v>
      </c>
      <c r="P368" s="986">
        <f t="shared" si="90"/>
        <v>0.2</v>
      </c>
      <c r="Q368" s="984">
        <f t="shared" si="85"/>
        <v>7.8285714285714292</v>
      </c>
      <c r="R368" s="984">
        <f t="shared" si="86"/>
        <v>0</v>
      </c>
      <c r="S368" s="984">
        <f t="shared" si="87"/>
        <v>0</v>
      </c>
      <c r="T368" s="987"/>
      <c r="U368" s="987"/>
      <c r="V368" s="702" t="s">
        <v>1546</v>
      </c>
      <c r="W368" s="988">
        <f t="shared" si="92"/>
        <v>0</v>
      </c>
      <c r="X368" s="988">
        <f t="shared" si="91"/>
        <v>1</v>
      </c>
      <c r="Y368" s="988" t="str">
        <f t="shared" si="89"/>
        <v>EN TERMINO</v>
      </c>
      <c r="Z368" s="859"/>
      <c r="AA368" s="860"/>
      <c r="AB368" s="53" t="str">
        <f t="shared" si="88"/>
        <v>EN TERMINO</v>
      </c>
      <c r="AE368" s="929"/>
    </row>
    <row r="369" spans="1:31" s="617" customFormat="1" ht="192" thickBot="1" x14ac:dyDescent="0.3">
      <c r="A369" s="989">
        <v>36</v>
      </c>
      <c r="B369" s="990">
        <v>0</v>
      </c>
      <c r="C369" s="834" t="s">
        <v>1547</v>
      </c>
      <c r="D369" s="834" t="s">
        <v>1548</v>
      </c>
      <c r="E369" s="991" t="s">
        <v>46</v>
      </c>
      <c r="F369" s="610" t="s">
        <v>1549</v>
      </c>
      <c r="G369" s="992" t="s">
        <v>46</v>
      </c>
      <c r="H369" s="610" t="s">
        <v>1550</v>
      </c>
      <c r="I369" s="610" t="s">
        <v>1534</v>
      </c>
      <c r="J369" s="993">
        <v>1</v>
      </c>
      <c r="K369" s="994">
        <v>41730</v>
      </c>
      <c r="L369" s="994">
        <v>42004</v>
      </c>
      <c r="M369" s="995">
        <f t="shared" si="84"/>
        <v>39.142857142857146</v>
      </c>
      <c r="N369" s="840" t="s">
        <v>1486</v>
      </c>
      <c r="O369" s="996">
        <v>1</v>
      </c>
      <c r="P369" s="997">
        <f t="shared" si="90"/>
        <v>1</v>
      </c>
      <c r="Q369" s="995">
        <f t="shared" si="85"/>
        <v>39.142857142857146</v>
      </c>
      <c r="R369" s="995">
        <f t="shared" si="86"/>
        <v>0</v>
      </c>
      <c r="S369" s="995">
        <f t="shared" si="87"/>
        <v>0</v>
      </c>
      <c r="T369" s="998"/>
      <c r="U369" s="998"/>
      <c r="V369" s="702" t="s">
        <v>1551</v>
      </c>
      <c r="W369" s="999">
        <f t="shared" si="92"/>
        <v>2</v>
      </c>
      <c r="X369" s="999">
        <f t="shared" si="91"/>
        <v>1</v>
      </c>
      <c r="Y369" s="999" t="str">
        <f t="shared" si="89"/>
        <v>CUMPLIDA</v>
      </c>
      <c r="Z369" s="842"/>
      <c r="AA369" s="1000"/>
      <c r="AB369" s="53" t="str">
        <f t="shared" si="88"/>
        <v>CUMPLIDA</v>
      </c>
      <c r="AE369" s="929"/>
    </row>
    <row r="370" spans="1:31" s="617" customFormat="1" ht="255.75" thickBot="1" x14ac:dyDescent="0.3">
      <c r="A370" s="978">
        <v>37</v>
      </c>
      <c r="B370" s="979">
        <v>0</v>
      </c>
      <c r="C370" s="848" t="s">
        <v>1552</v>
      </c>
      <c r="D370" s="848" t="s">
        <v>1553</v>
      </c>
      <c r="E370" s="980" t="s">
        <v>46</v>
      </c>
      <c r="F370" s="625" t="s">
        <v>1554</v>
      </c>
      <c r="G370" s="981" t="s">
        <v>46</v>
      </c>
      <c r="H370" s="625" t="s">
        <v>1555</v>
      </c>
      <c r="I370" s="625" t="s">
        <v>1556</v>
      </c>
      <c r="J370" s="982">
        <v>174</v>
      </c>
      <c r="K370" s="983">
        <v>41730</v>
      </c>
      <c r="L370" s="983">
        <v>42004</v>
      </c>
      <c r="M370" s="984">
        <f t="shared" si="84"/>
        <v>39.142857142857146</v>
      </c>
      <c r="N370" s="856" t="s">
        <v>1486</v>
      </c>
      <c r="O370" s="985">
        <v>221</v>
      </c>
      <c r="P370" s="986">
        <f t="shared" si="90"/>
        <v>1</v>
      </c>
      <c r="Q370" s="984">
        <f t="shared" si="85"/>
        <v>39.142857142857146</v>
      </c>
      <c r="R370" s="984">
        <f t="shared" si="86"/>
        <v>0</v>
      </c>
      <c r="S370" s="984">
        <f t="shared" si="87"/>
        <v>0</v>
      </c>
      <c r="T370" s="987"/>
      <c r="U370" s="987"/>
      <c r="V370" s="702" t="s">
        <v>1557</v>
      </c>
      <c r="W370" s="988">
        <f t="shared" si="92"/>
        <v>2</v>
      </c>
      <c r="X370" s="988">
        <f t="shared" si="91"/>
        <v>1</v>
      </c>
      <c r="Y370" s="988" t="str">
        <f t="shared" si="89"/>
        <v>CUMPLIDA</v>
      </c>
      <c r="Z370" s="859"/>
      <c r="AA370" s="860"/>
      <c r="AB370" s="53" t="str">
        <f t="shared" si="88"/>
        <v>CUMPLIDA</v>
      </c>
      <c r="AE370" s="929"/>
    </row>
    <row r="371" spans="1:31" s="617" customFormat="1" ht="255.75" thickBot="1" x14ac:dyDescent="0.3">
      <c r="A371" s="1009">
        <v>38</v>
      </c>
      <c r="B371" s="1010">
        <v>0</v>
      </c>
      <c r="C371" s="1011" t="s">
        <v>1558</v>
      </c>
      <c r="D371" s="1011" t="s">
        <v>1559</v>
      </c>
      <c r="E371" s="1012" t="s">
        <v>46</v>
      </c>
      <c r="F371" s="641" t="s">
        <v>1560</v>
      </c>
      <c r="G371" s="1013" t="s">
        <v>46</v>
      </c>
      <c r="H371" s="641" t="s">
        <v>1235</v>
      </c>
      <c r="I371" s="641" t="s">
        <v>1561</v>
      </c>
      <c r="J371" s="1014">
        <v>1</v>
      </c>
      <c r="K371" s="1015">
        <v>41730</v>
      </c>
      <c r="L371" s="1015">
        <v>42004</v>
      </c>
      <c r="M371" s="1016">
        <f t="shared" si="84"/>
        <v>39.142857142857146</v>
      </c>
      <c r="N371" s="1017" t="s">
        <v>1486</v>
      </c>
      <c r="O371" s="1018">
        <v>1</v>
      </c>
      <c r="P371" s="1019">
        <f t="shared" si="90"/>
        <v>1</v>
      </c>
      <c r="Q371" s="1016">
        <f t="shared" si="85"/>
        <v>39.142857142857146</v>
      </c>
      <c r="R371" s="1016">
        <f t="shared" si="86"/>
        <v>0</v>
      </c>
      <c r="S371" s="1016">
        <f t="shared" si="87"/>
        <v>0</v>
      </c>
      <c r="T371" s="1020"/>
      <c r="U371" s="1020"/>
      <c r="V371" s="702" t="s">
        <v>1562</v>
      </c>
      <c r="W371" s="1021">
        <f t="shared" si="92"/>
        <v>2</v>
      </c>
      <c r="X371" s="1021">
        <f t="shared" si="91"/>
        <v>1</v>
      </c>
      <c r="Y371" s="1021" t="str">
        <f t="shared" si="89"/>
        <v>CUMPLIDA</v>
      </c>
      <c r="Z371" s="917"/>
      <c r="AA371" s="1022"/>
      <c r="AB371" s="53" t="str">
        <f t="shared" si="88"/>
        <v>CUMPLIDA</v>
      </c>
      <c r="AE371" s="929"/>
    </row>
    <row r="372" spans="1:31" s="617" customFormat="1" ht="51" x14ac:dyDescent="0.25">
      <c r="A372" s="1216">
        <v>39</v>
      </c>
      <c r="B372" s="1248">
        <v>0</v>
      </c>
      <c r="C372" s="1253" t="s">
        <v>1563</v>
      </c>
      <c r="D372" s="1211" t="s">
        <v>1564</v>
      </c>
      <c r="E372" s="1249" t="s">
        <v>46</v>
      </c>
      <c r="F372" s="1250" t="s">
        <v>1565</v>
      </c>
      <c r="G372" s="919" t="s">
        <v>46</v>
      </c>
      <c r="H372" s="652" t="s">
        <v>1566</v>
      </c>
      <c r="I372" s="652" t="s">
        <v>1567</v>
      </c>
      <c r="J372" s="958">
        <v>4</v>
      </c>
      <c r="K372" s="1023">
        <v>41701</v>
      </c>
      <c r="L372" s="1023">
        <v>42002</v>
      </c>
      <c r="M372" s="921">
        <f t="shared" si="84"/>
        <v>43</v>
      </c>
      <c r="N372" s="922" t="s">
        <v>1356</v>
      </c>
      <c r="O372" s="923">
        <v>2</v>
      </c>
      <c r="P372" s="924">
        <f t="shared" si="90"/>
        <v>0.5</v>
      </c>
      <c r="Q372" s="921">
        <f t="shared" si="85"/>
        <v>21.5</v>
      </c>
      <c r="R372" s="921">
        <f t="shared" si="86"/>
        <v>0</v>
      </c>
      <c r="S372" s="921">
        <f t="shared" si="87"/>
        <v>0</v>
      </c>
      <c r="T372" s="925"/>
      <c r="U372" s="925"/>
      <c r="V372" s="711" t="s">
        <v>1568</v>
      </c>
      <c r="W372" s="926">
        <f t="shared" si="92"/>
        <v>0</v>
      </c>
      <c r="X372" s="926">
        <f t="shared" si="91"/>
        <v>1</v>
      </c>
      <c r="Y372" s="926" t="str">
        <f t="shared" si="89"/>
        <v>EN TERMINO</v>
      </c>
      <c r="Z372" s="927"/>
      <c r="AA372" s="928"/>
      <c r="AB372" s="1228" t="str">
        <f>IF(Y372&amp;Y373&amp;Y374="CUMPLIDA","CUMPLIDA",IF(OR(Y372="VENCIDA",Y373="VENCIDA",Y374="VENCIDA"),"VENCIDA",IF(W372+W373+W374=6,"CUMPLIDA","EN TERMINO")))</f>
        <v>EN TERMINO</v>
      </c>
      <c r="AE372" s="929"/>
    </row>
    <row r="373" spans="1:31" s="617" customFormat="1" ht="51" x14ac:dyDescent="0.25">
      <c r="A373" s="1230"/>
      <c r="B373" s="1209"/>
      <c r="C373" s="1212"/>
      <c r="D373" s="1212"/>
      <c r="E373" s="1209"/>
      <c r="F373" s="1212"/>
      <c r="G373" s="931" t="s">
        <v>46</v>
      </c>
      <c r="H373" s="963" t="s">
        <v>1569</v>
      </c>
      <c r="I373" s="963" t="s">
        <v>1570</v>
      </c>
      <c r="J373" s="964">
        <v>2</v>
      </c>
      <c r="K373" s="1024">
        <v>41792</v>
      </c>
      <c r="L373" s="1024">
        <v>42002</v>
      </c>
      <c r="M373" s="934">
        <f t="shared" si="84"/>
        <v>30</v>
      </c>
      <c r="N373" s="935" t="s">
        <v>1356</v>
      </c>
      <c r="O373" s="936">
        <v>0</v>
      </c>
      <c r="P373" s="937">
        <f t="shared" si="90"/>
        <v>0</v>
      </c>
      <c r="Q373" s="934">
        <f t="shared" si="85"/>
        <v>0</v>
      </c>
      <c r="R373" s="934">
        <f t="shared" si="86"/>
        <v>0</v>
      </c>
      <c r="S373" s="934">
        <f t="shared" si="87"/>
        <v>0</v>
      </c>
      <c r="T373" s="938"/>
      <c r="U373" s="938"/>
      <c r="V373" s="720"/>
      <c r="W373" s="939">
        <f t="shared" si="92"/>
        <v>0</v>
      </c>
      <c r="X373" s="939">
        <f t="shared" si="91"/>
        <v>1</v>
      </c>
      <c r="Y373" s="939" t="str">
        <f t="shared" si="89"/>
        <v>EN TERMINO</v>
      </c>
      <c r="Z373" s="940"/>
      <c r="AA373" s="941"/>
      <c r="AB373" s="1251"/>
      <c r="AE373" s="929"/>
    </row>
    <row r="374" spans="1:31" s="617" customFormat="1" ht="102.75" thickBot="1" x14ac:dyDescent="0.3">
      <c r="A374" s="1196"/>
      <c r="B374" s="1252"/>
      <c r="C374" s="1200"/>
      <c r="D374" s="1200"/>
      <c r="E374" s="1252"/>
      <c r="F374" s="1200"/>
      <c r="G374" s="942" t="s">
        <v>46</v>
      </c>
      <c r="H374" s="663" t="s">
        <v>1571</v>
      </c>
      <c r="I374" s="663" t="s">
        <v>1572</v>
      </c>
      <c r="J374" s="960">
        <v>1</v>
      </c>
      <c r="K374" s="1025">
        <v>41792</v>
      </c>
      <c r="L374" s="1025">
        <v>42002</v>
      </c>
      <c r="M374" s="944">
        <f t="shared" si="84"/>
        <v>30</v>
      </c>
      <c r="N374" s="884" t="s">
        <v>1356</v>
      </c>
      <c r="O374" s="945">
        <v>0</v>
      </c>
      <c r="P374" s="946">
        <f t="shared" si="90"/>
        <v>0</v>
      </c>
      <c r="Q374" s="944">
        <f t="shared" si="85"/>
        <v>0</v>
      </c>
      <c r="R374" s="944">
        <f t="shared" si="86"/>
        <v>0</v>
      </c>
      <c r="S374" s="944">
        <f t="shared" si="87"/>
        <v>0</v>
      </c>
      <c r="T374" s="947"/>
      <c r="U374" s="947"/>
      <c r="V374" s="948" t="s">
        <v>1573</v>
      </c>
      <c r="W374" s="949">
        <f t="shared" si="92"/>
        <v>0</v>
      </c>
      <c r="X374" s="949">
        <f t="shared" si="91"/>
        <v>1</v>
      </c>
      <c r="Y374" s="949" t="str">
        <f t="shared" si="89"/>
        <v>EN TERMINO</v>
      </c>
      <c r="Z374" s="830"/>
      <c r="AA374" s="950"/>
      <c r="AB374" s="1229"/>
      <c r="AE374" s="929"/>
    </row>
    <row r="375" spans="1:31" s="617" customFormat="1" ht="63.75" x14ac:dyDescent="0.25">
      <c r="A375" s="1216">
        <v>40</v>
      </c>
      <c r="B375" s="1248">
        <v>0</v>
      </c>
      <c r="C375" s="1253" t="s">
        <v>1574</v>
      </c>
      <c r="D375" s="1211" t="s">
        <v>1575</v>
      </c>
      <c r="E375" s="1249" t="s">
        <v>46</v>
      </c>
      <c r="F375" s="1250" t="s">
        <v>1576</v>
      </c>
      <c r="G375" s="919" t="s">
        <v>46</v>
      </c>
      <c r="H375" s="652" t="s">
        <v>1577</v>
      </c>
      <c r="I375" s="652" t="s">
        <v>1567</v>
      </c>
      <c r="J375" s="958">
        <v>4</v>
      </c>
      <c r="K375" s="1023">
        <v>41701</v>
      </c>
      <c r="L375" s="1023">
        <v>42002</v>
      </c>
      <c r="M375" s="921">
        <f t="shared" si="84"/>
        <v>43</v>
      </c>
      <c r="N375" s="922" t="s">
        <v>1356</v>
      </c>
      <c r="O375" s="923">
        <v>2</v>
      </c>
      <c r="P375" s="924">
        <f t="shared" si="90"/>
        <v>0.5</v>
      </c>
      <c r="Q375" s="921">
        <f t="shared" si="85"/>
        <v>21.5</v>
      </c>
      <c r="R375" s="921">
        <f t="shared" si="86"/>
        <v>0</v>
      </c>
      <c r="S375" s="921">
        <f t="shared" si="87"/>
        <v>0</v>
      </c>
      <c r="T375" s="925"/>
      <c r="U375" s="925"/>
      <c r="V375" s="711" t="s">
        <v>1578</v>
      </c>
      <c r="W375" s="926">
        <f t="shared" si="92"/>
        <v>0</v>
      </c>
      <c r="X375" s="926">
        <f t="shared" si="91"/>
        <v>1</v>
      </c>
      <c r="Y375" s="926" t="str">
        <f t="shared" si="89"/>
        <v>EN TERMINO</v>
      </c>
      <c r="Z375" s="927"/>
      <c r="AA375" s="928"/>
      <c r="AB375" s="1228" t="str">
        <f>IF(Y375&amp;Y376&amp;Y377="CUMPLIDA","CUMPLIDA",IF(OR(Y375="VENCIDA",Y376="VENCIDA",Y377="VENCIDA"),"VENCIDA",IF(W375+W376+W377=6,"CUMPLIDA","EN TERMINO")))</f>
        <v>EN TERMINO</v>
      </c>
      <c r="AE375" s="929"/>
    </row>
    <row r="376" spans="1:31" s="617" customFormat="1" ht="63.75" x14ac:dyDescent="0.25">
      <c r="A376" s="1230">
        <v>64</v>
      </c>
      <c r="B376" s="1209">
        <v>0</v>
      </c>
      <c r="C376" s="1212" t="s">
        <v>1574</v>
      </c>
      <c r="D376" s="1212" t="s">
        <v>1575</v>
      </c>
      <c r="E376" s="1209" t="s">
        <v>46</v>
      </c>
      <c r="F376" s="1212" t="s">
        <v>1576</v>
      </c>
      <c r="G376" s="931" t="s">
        <v>46</v>
      </c>
      <c r="H376" s="963" t="s">
        <v>1579</v>
      </c>
      <c r="I376" s="963" t="s">
        <v>1570</v>
      </c>
      <c r="J376" s="964">
        <v>2</v>
      </c>
      <c r="K376" s="1024">
        <v>41792</v>
      </c>
      <c r="L376" s="1024">
        <v>42002</v>
      </c>
      <c r="M376" s="934">
        <f t="shared" si="84"/>
        <v>30</v>
      </c>
      <c r="N376" s="935" t="s">
        <v>1356</v>
      </c>
      <c r="O376" s="936">
        <v>0</v>
      </c>
      <c r="P376" s="937">
        <f t="shared" si="90"/>
        <v>0</v>
      </c>
      <c r="Q376" s="934">
        <f t="shared" si="85"/>
        <v>0</v>
      </c>
      <c r="R376" s="934">
        <f t="shared" si="86"/>
        <v>0</v>
      </c>
      <c r="S376" s="934">
        <f t="shared" si="87"/>
        <v>0</v>
      </c>
      <c r="T376" s="938"/>
      <c r="U376" s="938"/>
      <c r="V376" s="720"/>
      <c r="W376" s="939">
        <f t="shared" si="92"/>
        <v>0</v>
      </c>
      <c r="X376" s="939">
        <f t="shared" si="91"/>
        <v>1</v>
      </c>
      <c r="Y376" s="939" t="str">
        <f t="shared" si="89"/>
        <v>EN TERMINO</v>
      </c>
      <c r="Z376" s="940"/>
      <c r="AA376" s="941"/>
      <c r="AB376" s="1251"/>
      <c r="AE376" s="929"/>
    </row>
    <row r="377" spans="1:31" s="617" customFormat="1" ht="102.75" thickBot="1" x14ac:dyDescent="0.3">
      <c r="A377" s="1196">
        <v>65</v>
      </c>
      <c r="B377" s="1252">
        <v>0</v>
      </c>
      <c r="C377" s="1200" t="s">
        <v>1574</v>
      </c>
      <c r="D377" s="1200" t="s">
        <v>1575</v>
      </c>
      <c r="E377" s="1252" t="s">
        <v>46</v>
      </c>
      <c r="F377" s="1200" t="s">
        <v>1576</v>
      </c>
      <c r="G377" s="942" t="s">
        <v>46</v>
      </c>
      <c r="H377" s="663" t="s">
        <v>1580</v>
      </c>
      <c r="I377" s="663" t="s">
        <v>1572</v>
      </c>
      <c r="J377" s="960">
        <v>1</v>
      </c>
      <c r="K377" s="1025">
        <v>41792</v>
      </c>
      <c r="L377" s="1025">
        <v>42002</v>
      </c>
      <c r="M377" s="944">
        <f t="shared" ref="M377:M398" si="93">(L377-K377)/7</f>
        <v>30</v>
      </c>
      <c r="N377" s="884" t="s">
        <v>1356</v>
      </c>
      <c r="O377" s="945">
        <v>0</v>
      </c>
      <c r="P377" s="946">
        <f t="shared" si="90"/>
        <v>0</v>
      </c>
      <c r="Q377" s="944">
        <f t="shared" ref="Q377:Q399" si="94">+M377*P377</f>
        <v>0</v>
      </c>
      <c r="R377" s="944">
        <f t="shared" ref="R377:R399" si="95">IF(L377&lt;=$T$8,Q377,0)</f>
        <v>0</v>
      </c>
      <c r="S377" s="944">
        <f t="shared" ref="S377:S399" si="96">IF($T$8&gt;=L377,M377,0)</f>
        <v>0</v>
      </c>
      <c r="T377" s="947"/>
      <c r="U377" s="947"/>
      <c r="V377" s="948" t="s">
        <v>1573</v>
      </c>
      <c r="W377" s="949">
        <f t="shared" si="92"/>
        <v>0</v>
      </c>
      <c r="X377" s="949">
        <f t="shared" si="91"/>
        <v>1</v>
      </c>
      <c r="Y377" s="949" t="str">
        <f t="shared" si="89"/>
        <v>EN TERMINO</v>
      </c>
      <c r="Z377" s="830"/>
      <c r="AA377" s="950"/>
      <c r="AB377" s="1229"/>
      <c r="AE377" s="929"/>
    </row>
    <row r="378" spans="1:31" s="617" customFormat="1" ht="89.25" x14ac:dyDescent="0.25">
      <c r="A378" s="1216">
        <v>41</v>
      </c>
      <c r="B378" s="1248">
        <v>0</v>
      </c>
      <c r="C378" s="1211" t="s">
        <v>1581</v>
      </c>
      <c r="D378" s="1211" t="s">
        <v>1582</v>
      </c>
      <c r="E378" s="1249" t="s">
        <v>46</v>
      </c>
      <c r="F378" s="1250" t="s">
        <v>1583</v>
      </c>
      <c r="G378" s="919" t="s">
        <v>46</v>
      </c>
      <c r="H378" s="652" t="s">
        <v>1584</v>
      </c>
      <c r="I378" s="652" t="s">
        <v>1585</v>
      </c>
      <c r="J378" s="958">
        <v>1</v>
      </c>
      <c r="K378" s="1023">
        <v>41792</v>
      </c>
      <c r="L378" s="1023">
        <v>42002</v>
      </c>
      <c r="M378" s="921">
        <f t="shared" si="93"/>
        <v>30</v>
      </c>
      <c r="N378" s="922" t="s">
        <v>1356</v>
      </c>
      <c r="O378" s="923">
        <v>0</v>
      </c>
      <c r="P378" s="924">
        <f t="shared" si="90"/>
        <v>0</v>
      </c>
      <c r="Q378" s="921">
        <f t="shared" si="94"/>
        <v>0</v>
      </c>
      <c r="R378" s="921">
        <f t="shared" si="95"/>
        <v>0</v>
      </c>
      <c r="S378" s="921">
        <f t="shared" si="96"/>
        <v>0</v>
      </c>
      <c r="T378" s="925"/>
      <c r="U378" s="925"/>
      <c r="V378" s="711" t="s">
        <v>1573</v>
      </c>
      <c r="W378" s="926">
        <f t="shared" si="92"/>
        <v>0</v>
      </c>
      <c r="X378" s="926">
        <f t="shared" si="91"/>
        <v>1</v>
      </c>
      <c r="Y378" s="926" t="str">
        <f t="shared" si="89"/>
        <v>EN TERMINO</v>
      </c>
      <c r="Z378" s="927"/>
      <c r="AA378" s="928"/>
      <c r="AB378" s="1228" t="str">
        <f>IF(Y378&amp;Y379="CUMPLIDA","CUMPLIDA",IF(OR(Y378="VENCIDA",Y379="VENCIDA"),"VENCIDA",IF(W378+W379=4,"CUMPLIDA","EN TERMINO")))</f>
        <v>EN TERMINO</v>
      </c>
      <c r="AE378" s="929"/>
    </row>
    <row r="379" spans="1:31" s="617" customFormat="1" ht="64.5" thickBot="1" x14ac:dyDescent="0.3">
      <c r="A379" s="1217"/>
      <c r="B379" s="1210"/>
      <c r="C379" s="1213"/>
      <c r="D379" s="1213"/>
      <c r="E379" s="1210"/>
      <c r="F379" s="1213"/>
      <c r="G379" s="967" t="s">
        <v>46</v>
      </c>
      <c r="H379" s="676" t="s">
        <v>1586</v>
      </c>
      <c r="I379" s="676" t="s">
        <v>1587</v>
      </c>
      <c r="J379" s="968">
        <v>1</v>
      </c>
      <c r="K379" s="1026">
        <v>41792</v>
      </c>
      <c r="L379" s="1026">
        <v>42002</v>
      </c>
      <c r="M379" s="970">
        <f t="shared" si="93"/>
        <v>30</v>
      </c>
      <c r="N379" s="971" t="s">
        <v>1356</v>
      </c>
      <c r="O379" s="972">
        <v>1</v>
      </c>
      <c r="P379" s="973">
        <f t="shared" si="90"/>
        <v>1</v>
      </c>
      <c r="Q379" s="970">
        <f t="shared" si="94"/>
        <v>30</v>
      </c>
      <c r="R379" s="970">
        <f t="shared" si="95"/>
        <v>0</v>
      </c>
      <c r="S379" s="970">
        <f t="shared" si="96"/>
        <v>0</v>
      </c>
      <c r="T379" s="974"/>
      <c r="U379" s="974"/>
      <c r="V379" s="732" t="s">
        <v>1588</v>
      </c>
      <c r="W379" s="975">
        <f t="shared" si="92"/>
        <v>2</v>
      </c>
      <c r="X379" s="975">
        <f t="shared" si="91"/>
        <v>1</v>
      </c>
      <c r="Y379" s="975" t="str">
        <f t="shared" si="89"/>
        <v>CUMPLIDA</v>
      </c>
      <c r="Z379" s="976"/>
      <c r="AA379" s="977"/>
      <c r="AB379" s="1229"/>
      <c r="AE379" s="929"/>
    </row>
    <row r="380" spans="1:31" s="617" customFormat="1" ht="243" thickBot="1" x14ac:dyDescent="0.3">
      <c r="A380" s="978">
        <v>42</v>
      </c>
      <c r="B380" s="979">
        <v>0</v>
      </c>
      <c r="C380" s="848" t="s">
        <v>1589</v>
      </c>
      <c r="D380" s="848" t="s">
        <v>1590</v>
      </c>
      <c r="E380" s="980" t="s">
        <v>46</v>
      </c>
      <c r="F380" s="625" t="s">
        <v>1591</v>
      </c>
      <c r="G380" s="981" t="s">
        <v>46</v>
      </c>
      <c r="H380" s="625" t="s">
        <v>1592</v>
      </c>
      <c r="I380" s="625" t="s">
        <v>1593</v>
      </c>
      <c r="J380" s="982">
        <v>1</v>
      </c>
      <c r="K380" s="1003">
        <v>41792</v>
      </c>
      <c r="L380" s="1003">
        <v>42002</v>
      </c>
      <c r="M380" s="984">
        <f t="shared" si="93"/>
        <v>30</v>
      </c>
      <c r="N380" s="856" t="s">
        <v>1356</v>
      </c>
      <c r="O380" s="985">
        <v>0</v>
      </c>
      <c r="P380" s="986">
        <f t="shared" si="90"/>
        <v>0</v>
      </c>
      <c r="Q380" s="984">
        <f t="shared" si="94"/>
        <v>0</v>
      </c>
      <c r="R380" s="984">
        <f t="shared" si="95"/>
        <v>0</v>
      </c>
      <c r="S380" s="984">
        <f t="shared" si="96"/>
        <v>0</v>
      </c>
      <c r="T380" s="987"/>
      <c r="U380" s="987"/>
      <c r="V380" s="957"/>
      <c r="W380" s="988">
        <f t="shared" si="92"/>
        <v>0</v>
      </c>
      <c r="X380" s="988">
        <f t="shared" si="91"/>
        <v>1</v>
      </c>
      <c r="Y380" s="988" t="str">
        <f t="shared" si="89"/>
        <v>EN TERMINO</v>
      </c>
      <c r="Z380" s="859"/>
      <c r="AA380" s="860"/>
      <c r="AB380" s="53" t="str">
        <f t="shared" ref="AB380:AB399" si="97">IF(Y380="CUMPLIDA","CUMPLIDA",IF(Y380="EN TERMINO","EN TERMINO","VENCIDA"))</f>
        <v>EN TERMINO</v>
      </c>
      <c r="AE380" s="929"/>
    </row>
    <row r="381" spans="1:31" s="617" customFormat="1" ht="319.5" thickBot="1" x14ac:dyDescent="0.3">
      <c r="A381" s="989">
        <v>43</v>
      </c>
      <c r="B381" s="990">
        <v>0</v>
      </c>
      <c r="C381" s="834" t="s">
        <v>1594</v>
      </c>
      <c r="D381" s="834" t="s">
        <v>1595</v>
      </c>
      <c r="E381" s="991" t="s">
        <v>46</v>
      </c>
      <c r="F381" s="610" t="s">
        <v>1596</v>
      </c>
      <c r="G381" s="992" t="s">
        <v>46</v>
      </c>
      <c r="H381" s="610" t="s">
        <v>1596</v>
      </c>
      <c r="I381" s="610" t="s">
        <v>255</v>
      </c>
      <c r="J381" s="993">
        <v>1</v>
      </c>
      <c r="K381" s="1002">
        <v>41730</v>
      </c>
      <c r="L381" s="1002">
        <v>42004</v>
      </c>
      <c r="M381" s="995">
        <f t="shared" si="93"/>
        <v>39.142857142857146</v>
      </c>
      <c r="N381" s="840" t="s">
        <v>1486</v>
      </c>
      <c r="O381" s="996">
        <v>1</v>
      </c>
      <c r="P381" s="997">
        <f t="shared" si="90"/>
        <v>1</v>
      </c>
      <c r="Q381" s="995">
        <f t="shared" si="94"/>
        <v>39.142857142857146</v>
      </c>
      <c r="R381" s="995">
        <f t="shared" si="95"/>
        <v>0</v>
      </c>
      <c r="S381" s="995">
        <f t="shared" si="96"/>
        <v>0</v>
      </c>
      <c r="T381" s="998"/>
      <c r="U381" s="998"/>
      <c r="V381" s="702" t="s">
        <v>1597</v>
      </c>
      <c r="W381" s="999">
        <f t="shared" si="92"/>
        <v>2</v>
      </c>
      <c r="X381" s="999">
        <f t="shared" si="91"/>
        <v>1</v>
      </c>
      <c r="Y381" s="999" t="str">
        <f t="shared" si="89"/>
        <v>CUMPLIDA</v>
      </c>
      <c r="Z381" s="842"/>
      <c r="AA381" s="1000"/>
      <c r="AB381" s="53" t="str">
        <f t="shared" si="97"/>
        <v>CUMPLIDA</v>
      </c>
      <c r="AE381" s="929"/>
    </row>
    <row r="382" spans="1:31" s="617" customFormat="1" ht="192" thickBot="1" x14ac:dyDescent="0.3">
      <c r="A382" s="978">
        <v>44</v>
      </c>
      <c r="B382" s="979">
        <v>0</v>
      </c>
      <c r="C382" s="848" t="s">
        <v>1598</v>
      </c>
      <c r="D382" s="848" t="s">
        <v>1599</v>
      </c>
      <c r="E382" s="980" t="s">
        <v>46</v>
      </c>
      <c r="F382" s="625" t="s">
        <v>1600</v>
      </c>
      <c r="G382" s="981" t="s">
        <v>46</v>
      </c>
      <c r="H382" s="625" t="s">
        <v>1601</v>
      </c>
      <c r="I382" s="625" t="s">
        <v>1602</v>
      </c>
      <c r="J382" s="982">
        <v>1</v>
      </c>
      <c r="K382" s="1003">
        <v>41699</v>
      </c>
      <c r="L382" s="1003">
        <v>41789</v>
      </c>
      <c r="M382" s="984">
        <f t="shared" si="93"/>
        <v>12.857142857142858</v>
      </c>
      <c r="N382" s="856" t="s">
        <v>1603</v>
      </c>
      <c r="O382" s="985">
        <v>1</v>
      </c>
      <c r="P382" s="986">
        <f t="shared" si="90"/>
        <v>1</v>
      </c>
      <c r="Q382" s="984">
        <f t="shared" si="94"/>
        <v>12.857142857142858</v>
      </c>
      <c r="R382" s="984">
        <f t="shared" si="95"/>
        <v>12.857142857142858</v>
      </c>
      <c r="S382" s="984">
        <f t="shared" si="96"/>
        <v>12.857142857142858</v>
      </c>
      <c r="T382" s="987"/>
      <c r="U382" s="987"/>
      <c r="V382" s="957" t="s">
        <v>1604</v>
      </c>
      <c r="W382" s="988">
        <f t="shared" si="92"/>
        <v>2</v>
      </c>
      <c r="X382" s="988">
        <f t="shared" si="91"/>
        <v>0</v>
      </c>
      <c r="Y382" s="988" t="str">
        <f t="shared" si="89"/>
        <v>CUMPLIDA</v>
      </c>
      <c r="Z382" s="859"/>
      <c r="AA382" s="860"/>
      <c r="AB382" s="53" t="str">
        <f t="shared" si="97"/>
        <v>CUMPLIDA</v>
      </c>
      <c r="AE382" s="929"/>
    </row>
    <row r="383" spans="1:31" s="617" customFormat="1" ht="192" thickBot="1" x14ac:dyDescent="0.3">
      <c r="A383" s="989">
        <v>45</v>
      </c>
      <c r="B383" s="990">
        <v>0</v>
      </c>
      <c r="C383" s="834" t="s">
        <v>1605</v>
      </c>
      <c r="D383" s="834" t="s">
        <v>1606</v>
      </c>
      <c r="E383" s="991" t="s">
        <v>46</v>
      </c>
      <c r="F383" s="610" t="s">
        <v>1607</v>
      </c>
      <c r="G383" s="992" t="s">
        <v>46</v>
      </c>
      <c r="H383" s="610" t="s">
        <v>1608</v>
      </c>
      <c r="I383" s="610" t="s">
        <v>1609</v>
      </c>
      <c r="J383" s="993">
        <v>1</v>
      </c>
      <c r="K383" s="1002">
        <v>41699</v>
      </c>
      <c r="L383" s="1002">
        <v>42064</v>
      </c>
      <c r="M383" s="995">
        <f t="shared" si="93"/>
        <v>52.142857142857146</v>
      </c>
      <c r="N383" s="840" t="s">
        <v>1610</v>
      </c>
      <c r="O383" s="996">
        <v>0</v>
      </c>
      <c r="P383" s="997">
        <f t="shared" si="90"/>
        <v>0</v>
      </c>
      <c r="Q383" s="995">
        <f t="shared" si="94"/>
        <v>0</v>
      </c>
      <c r="R383" s="995">
        <f t="shared" si="95"/>
        <v>0</v>
      </c>
      <c r="S383" s="995">
        <f t="shared" si="96"/>
        <v>0</v>
      </c>
      <c r="T383" s="998"/>
      <c r="U383" s="998"/>
      <c r="V383" s="702"/>
      <c r="W383" s="999">
        <f t="shared" si="92"/>
        <v>0</v>
      </c>
      <c r="X383" s="999">
        <f t="shared" si="91"/>
        <v>1</v>
      </c>
      <c r="Y383" s="999" t="str">
        <f t="shared" si="89"/>
        <v>EN TERMINO</v>
      </c>
      <c r="Z383" s="842"/>
      <c r="AA383" s="1000"/>
      <c r="AB383" s="53" t="str">
        <f t="shared" si="97"/>
        <v>EN TERMINO</v>
      </c>
      <c r="AE383" s="929"/>
    </row>
    <row r="384" spans="1:31" s="617" customFormat="1" ht="179.25" thickBot="1" x14ac:dyDescent="0.3">
      <c r="A384" s="978">
        <v>46</v>
      </c>
      <c r="B384" s="979">
        <v>0</v>
      </c>
      <c r="C384" s="848" t="s">
        <v>1611</v>
      </c>
      <c r="D384" s="848" t="s">
        <v>1612</v>
      </c>
      <c r="E384" s="980" t="s">
        <v>46</v>
      </c>
      <c r="F384" s="625" t="s">
        <v>1613</v>
      </c>
      <c r="G384" s="981" t="s">
        <v>46</v>
      </c>
      <c r="H384" s="625" t="s">
        <v>1614</v>
      </c>
      <c r="I384" s="625" t="s">
        <v>1602</v>
      </c>
      <c r="J384" s="982">
        <v>1</v>
      </c>
      <c r="K384" s="1003">
        <v>41699</v>
      </c>
      <c r="L384" s="1003">
        <v>41789</v>
      </c>
      <c r="M384" s="984">
        <f t="shared" si="93"/>
        <v>12.857142857142858</v>
      </c>
      <c r="N384" s="856" t="s">
        <v>1615</v>
      </c>
      <c r="O384" s="985">
        <v>1</v>
      </c>
      <c r="P384" s="986">
        <f t="shared" si="90"/>
        <v>1</v>
      </c>
      <c r="Q384" s="984">
        <f t="shared" si="94"/>
        <v>12.857142857142858</v>
      </c>
      <c r="R384" s="984">
        <f t="shared" si="95"/>
        <v>12.857142857142858</v>
      </c>
      <c r="S384" s="984">
        <f t="shared" si="96"/>
        <v>12.857142857142858</v>
      </c>
      <c r="T384" s="987"/>
      <c r="U384" s="987"/>
      <c r="V384" s="957" t="s">
        <v>1604</v>
      </c>
      <c r="W384" s="988">
        <f t="shared" si="92"/>
        <v>2</v>
      </c>
      <c r="X384" s="988">
        <f t="shared" si="91"/>
        <v>0</v>
      </c>
      <c r="Y384" s="988" t="str">
        <f t="shared" si="89"/>
        <v>CUMPLIDA</v>
      </c>
      <c r="Z384" s="859"/>
      <c r="AA384" s="860"/>
      <c r="AB384" s="53" t="str">
        <f t="shared" si="97"/>
        <v>CUMPLIDA</v>
      </c>
      <c r="AE384" s="929"/>
    </row>
    <row r="385" spans="1:31" s="617" customFormat="1" ht="128.25" thickBot="1" x14ac:dyDescent="0.3">
      <c r="A385" s="989">
        <v>47</v>
      </c>
      <c r="B385" s="990">
        <v>0</v>
      </c>
      <c r="C385" s="834" t="s">
        <v>1616</v>
      </c>
      <c r="D385" s="834" t="s">
        <v>1606</v>
      </c>
      <c r="E385" s="991" t="s">
        <v>46</v>
      </c>
      <c r="F385" s="610" t="s">
        <v>1617</v>
      </c>
      <c r="G385" s="992" t="s">
        <v>46</v>
      </c>
      <c r="H385" s="610" t="s">
        <v>1327</v>
      </c>
      <c r="I385" s="610" t="s">
        <v>229</v>
      </c>
      <c r="J385" s="993">
        <v>4</v>
      </c>
      <c r="K385" s="1002">
        <v>41699</v>
      </c>
      <c r="L385" s="1002">
        <v>42004</v>
      </c>
      <c r="M385" s="995">
        <f t="shared" si="93"/>
        <v>43.571428571428569</v>
      </c>
      <c r="N385" s="840" t="s">
        <v>1618</v>
      </c>
      <c r="O385" s="996">
        <v>0</v>
      </c>
      <c r="P385" s="997">
        <f t="shared" si="90"/>
        <v>0</v>
      </c>
      <c r="Q385" s="995">
        <f t="shared" si="94"/>
        <v>0</v>
      </c>
      <c r="R385" s="995">
        <f t="shared" si="95"/>
        <v>0</v>
      </c>
      <c r="S385" s="995">
        <f t="shared" si="96"/>
        <v>0</v>
      </c>
      <c r="T385" s="998"/>
      <c r="U385" s="998"/>
      <c r="V385" s="702"/>
      <c r="W385" s="999">
        <f t="shared" si="92"/>
        <v>0</v>
      </c>
      <c r="X385" s="999">
        <f t="shared" si="91"/>
        <v>1</v>
      </c>
      <c r="Y385" s="999" t="str">
        <f t="shared" si="89"/>
        <v>EN TERMINO</v>
      </c>
      <c r="Z385" s="842"/>
      <c r="AA385" s="1000"/>
      <c r="AB385" s="53" t="str">
        <f t="shared" si="97"/>
        <v>EN TERMINO</v>
      </c>
      <c r="AE385" s="929"/>
    </row>
    <row r="386" spans="1:31" s="617" customFormat="1" ht="102.75" thickBot="1" x14ac:dyDescent="0.3">
      <c r="A386" s="978">
        <v>48</v>
      </c>
      <c r="B386" s="979">
        <v>0</v>
      </c>
      <c r="C386" s="848" t="s">
        <v>1619</v>
      </c>
      <c r="D386" s="848" t="s">
        <v>1620</v>
      </c>
      <c r="E386" s="980" t="s">
        <v>46</v>
      </c>
      <c r="F386" s="625" t="s">
        <v>1621</v>
      </c>
      <c r="G386" s="981" t="s">
        <v>46</v>
      </c>
      <c r="H386" s="625" t="s">
        <v>1622</v>
      </c>
      <c r="I386" s="625" t="s">
        <v>1622</v>
      </c>
      <c r="J386" s="982">
        <v>1</v>
      </c>
      <c r="K386" s="1003">
        <v>41699</v>
      </c>
      <c r="L386" s="1003">
        <v>41942</v>
      </c>
      <c r="M386" s="984">
        <f t="shared" si="93"/>
        <v>34.714285714285715</v>
      </c>
      <c r="N386" s="856" t="s">
        <v>1623</v>
      </c>
      <c r="O386" s="985">
        <v>0</v>
      </c>
      <c r="P386" s="986">
        <f t="shared" si="90"/>
        <v>0</v>
      </c>
      <c r="Q386" s="984">
        <f t="shared" si="94"/>
        <v>0</v>
      </c>
      <c r="R386" s="984">
        <f t="shared" si="95"/>
        <v>0</v>
      </c>
      <c r="S386" s="984">
        <f t="shared" si="96"/>
        <v>0</v>
      </c>
      <c r="T386" s="987"/>
      <c r="U386" s="987"/>
      <c r="V386" s="957"/>
      <c r="W386" s="988">
        <f t="shared" si="92"/>
        <v>0</v>
      </c>
      <c r="X386" s="988">
        <f t="shared" si="91"/>
        <v>1</v>
      </c>
      <c r="Y386" s="988" t="str">
        <f t="shared" si="89"/>
        <v>EN TERMINO</v>
      </c>
      <c r="Z386" s="859"/>
      <c r="AA386" s="860"/>
      <c r="AB386" s="53" t="str">
        <f t="shared" si="97"/>
        <v>EN TERMINO</v>
      </c>
      <c r="AE386" s="929"/>
    </row>
    <row r="387" spans="1:31" s="617" customFormat="1" ht="281.25" thickBot="1" x14ac:dyDescent="0.3">
      <c r="A387" s="989">
        <v>49</v>
      </c>
      <c r="B387" s="990">
        <v>0</v>
      </c>
      <c r="C387" s="834" t="s">
        <v>1624</v>
      </c>
      <c r="D387" s="834" t="s">
        <v>1625</v>
      </c>
      <c r="E387" s="991" t="s">
        <v>46</v>
      </c>
      <c r="F387" s="610" t="s">
        <v>1626</v>
      </c>
      <c r="G387" s="992" t="s">
        <v>46</v>
      </c>
      <c r="H387" s="610" t="s">
        <v>1622</v>
      </c>
      <c r="I387" s="610" t="s">
        <v>1622</v>
      </c>
      <c r="J387" s="993">
        <v>2</v>
      </c>
      <c r="K387" s="1002">
        <v>41699</v>
      </c>
      <c r="L387" s="1002">
        <v>41942</v>
      </c>
      <c r="M387" s="995">
        <f t="shared" si="93"/>
        <v>34.714285714285715</v>
      </c>
      <c r="N387" s="840" t="s">
        <v>1623</v>
      </c>
      <c r="O387" s="996">
        <v>0</v>
      </c>
      <c r="P387" s="997">
        <f t="shared" si="90"/>
        <v>0</v>
      </c>
      <c r="Q387" s="995">
        <f t="shared" si="94"/>
        <v>0</v>
      </c>
      <c r="R387" s="995">
        <f t="shared" si="95"/>
        <v>0</v>
      </c>
      <c r="S387" s="995">
        <f t="shared" si="96"/>
        <v>0</v>
      </c>
      <c r="T387" s="998"/>
      <c r="U387" s="998"/>
      <c r="V387" s="702"/>
      <c r="W387" s="999">
        <f t="shared" si="92"/>
        <v>0</v>
      </c>
      <c r="X387" s="999">
        <f t="shared" si="91"/>
        <v>1</v>
      </c>
      <c r="Y387" s="999" t="str">
        <f t="shared" si="89"/>
        <v>EN TERMINO</v>
      </c>
      <c r="Z387" s="842"/>
      <c r="AA387" s="1000"/>
      <c r="AB387" s="53" t="str">
        <f t="shared" si="97"/>
        <v>EN TERMINO</v>
      </c>
      <c r="AE387" s="929"/>
    </row>
    <row r="388" spans="1:31" s="617" customFormat="1" ht="153.75" thickBot="1" x14ac:dyDescent="0.3">
      <c r="A388" s="978">
        <v>50</v>
      </c>
      <c r="B388" s="979">
        <v>0</v>
      </c>
      <c r="C388" s="848" t="s">
        <v>1627</v>
      </c>
      <c r="D388" s="848" t="s">
        <v>1628</v>
      </c>
      <c r="E388" s="980" t="s">
        <v>46</v>
      </c>
      <c r="F388" s="625" t="s">
        <v>1629</v>
      </c>
      <c r="G388" s="981" t="s">
        <v>46</v>
      </c>
      <c r="H388" s="625" t="s">
        <v>1608</v>
      </c>
      <c r="I388" s="625" t="s">
        <v>1630</v>
      </c>
      <c r="J388" s="982">
        <v>1</v>
      </c>
      <c r="K388" s="1003">
        <v>41699</v>
      </c>
      <c r="L388" s="1003">
        <v>42064</v>
      </c>
      <c r="M388" s="984">
        <f t="shared" si="93"/>
        <v>52.142857142857146</v>
      </c>
      <c r="N388" s="856" t="s">
        <v>1631</v>
      </c>
      <c r="O388" s="985">
        <v>0</v>
      </c>
      <c r="P388" s="986">
        <f t="shared" si="90"/>
        <v>0</v>
      </c>
      <c r="Q388" s="984">
        <f t="shared" si="94"/>
        <v>0</v>
      </c>
      <c r="R388" s="984">
        <f t="shared" si="95"/>
        <v>0</v>
      </c>
      <c r="S388" s="984">
        <f t="shared" si="96"/>
        <v>0</v>
      </c>
      <c r="T388" s="987"/>
      <c r="U388" s="987"/>
      <c r="V388" s="957"/>
      <c r="W388" s="988">
        <f t="shared" si="92"/>
        <v>0</v>
      </c>
      <c r="X388" s="988">
        <f t="shared" si="91"/>
        <v>1</v>
      </c>
      <c r="Y388" s="988" t="str">
        <f t="shared" si="89"/>
        <v>EN TERMINO</v>
      </c>
      <c r="Z388" s="859"/>
      <c r="AA388" s="860"/>
      <c r="AB388" s="53" t="str">
        <f t="shared" si="97"/>
        <v>EN TERMINO</v>
      </c>
      <c r="AE388" s="929"/>
    </row>
    <row r="389" spans="1:31" s="617" customFormat="1" ht="166.5" thickBot="1" x14ac:dyDescent="0.3">
      <c r="A389" s="989">
        <v>51</v>
      </c>
      <c r="B389" s="990">
        <v>0</v>
      </c>
      <c r="C389" s="834" t="s">
        <v>1632</v>
      </c>
      <c r="D389" s="834" t="s">
        <v>1633</v>
      </c>
      <c r="E389" s="991" t="s">
        <v>46</v>
      </c>
      <c r="F389" s="610" t="s">
        <v>1634</v>
      </c>
      <c r="G389" s="992" t="s">
        <v>46</v>
      </c>
      <c r="H389" s="610" t="s">
        <v>1635</v>
      </c>
      <c r="I389" s="610" t="s">
        <v>239</v>
      </c>
      <c r="J389" s="993">
        <v>1</v>
      </c>
      <c r="K389" s="1002">
        <v>41699</v>
      </c>
      <c r="L389" s="1002">
        <v>41789</v>
      </c>
      <c r="M389" s="995">
        <f t="shared" si="93"/>
        <v>12.857142857142858</v>
      </c>
      <c r="N389" s="840" t="s">
        <v>1636</v>
      </c>
      <c r="O389" s="996">
        <v>1</v>
      </c>
      <c r="P389" s="997">
        <f t="shared" si="90"/>
        <v>1</v>
      </c>
      <c r="Q389" s="995">
        <f t="shared" si="94"/>
        <v>12.857142857142858</v>
      </c>
      <c r="R389" s="995">
        <f t="shared" si="95"/>
        <v>12.857142857142858</v>
      </c>
      <c r="S389" s="995">
        <f t="shared" si="96"/>
        <v>12.857142857142858</v>
      </c>
      <c r="T389" s="998"/>
      <c r="U389" s="998"/>
      <c r="V389" s="702" t="s">
        <v>1637</v>
      </c>
      <c r="W389" s="999">
        <f t="shared" si="92"/>
        <v>2</v>
      </c>
      <c r="X389" s="999">
        <f t="shared" si="91"/>
        <v>0</v>
      </c>
      <c r="Y389" s="999" t="str">
        <f t="shared" si="89"/>
        <v>CUMPLIDA</v>
      </c>
      <c r="Z389" s="842"/>
      <c r="AA389" s="1000"/>
      <c r="AB389" s="53" t="str">
        <f t="shared" si="97"/>
        <v>CUMPLIDA</v>
      </c>
      <c r="AE389" s="929"/>
    </row>
    <row r="390" spans="1:31" s="617" customFormat="1" ht="319.5" thickBot="1" x14ac:dyDescent="0.3">
      <c r="A390" s="978">
        <v>52</v>
      </c>
      <c r="B390" s="979">
        <v>0</v>
      </c>
      <c r="C390" s="848" t="s">
        <v>1638</v>
      </c>
      <c r="D390" s="848" t="s">
        <v>1639</v>
      </c>
      <c r="E390" s="980" t="s">
        <v>46</v>
      </c>
      <c r="F390" s="625" t="s">
        <v>1640</v>
      </c>
      <c r="G390" s="981" t="s">
        <v>46</v>
      </c>
      <c r="H390" s="625" t="s">
        <v>1641</v>
      </c>
      <c r="I390" s="625" t="s">
        <v>1642</v>
      </c>
      <c r="J390" s="982">
        <v>1</v>
      </c>
      <c r="K390" s="1003">
        <v>41730</v>
      </c>
      <c r="L390" s="1003">
        <v>42004</v>
      </c>
      <c r="M390" s="984">
        <f t="shared" si="93"/>
        <v>39.142857142857146</v>
      </c>
      <c r="N390" s="856" t="s">
        <v>1486</v>
      </c>
      <c r="O390" s="985">
        <v>0.5</v>
      </c>
      <c r="P390" s="986">
        <f t="shared" si="90"/>
        <v>0.5</v>
      </c>
      <c r="Q390" s="984">
        <f t="shared" si="94"/>
        <v>19.571428571428573</v>
      </c>
      <c r="R390" s="984">
        <f t="shared" si="95"/>
        <v>0</v>
      </c>
      <c r="S390" s="984">
        <f t="shared" si="96"/>
        <v>0</v>
      </c>
      <c r="T390" s="987"/>
      <c r="U390" s="987"/>
      <c r="V390" s="1027" t="s">
        <v>1643</v>
      </c>
      <c r="W390" s="988">
        <f t="shared" si="92"/>
        <v>0</v>
      </c>
      <c r="X390" s="988">
        <f t="shared" si="91"/>
        <v>1</v>
      </c>
      <c r="Y390" s="988" t="str">
        <f t="shared" si="89"/>
        <v>EN TERMINO</v>
      </c>
      <c r="Z390" s="859"/>
      <c r="AA390" s="860"/>
      <c r="AB390" s="53" t="str">
        <f t="shared" si="97"/>
        <v>EN TERMINO</v>
      </c>
      <c r="AE390" s="929"/>
    </row>
    <row r="391" spans="1:31" s="617" customFormat="1" ht="281.25" thickBot="1" x14ac:dyDescent="0.3">
      <c r="A391" s="989">
        <v>53</v>
      </c>
      <c r="B391" s="990">
        <v>0</v>
      </c>
      <c r="C391" s="834" t="s">
        <v>1644</v>
      </c>
      <c r="D391" s="834" t="s">
        <v>1645</v>
      </c>
      <c r="E391" s="991" t="s">
        <v>46</v>
      </c>
      <c r="F391" s="610" t="s">
        <v>1646</v>
      </c>
      <c r="G391" s="992" t="s">
        <v>46</v>
      </c>
      <c r="H391" s="610" t="s">
        <v>1647</v>
      </c>
      <c r="I391" s="610" t="s">
        <v>1419</v>
      </c>
      <c r="J391" s="993">
        <v>3</v>
      </c>
      <c r="K391" s="1002">
        <v>41699</v>
      </c>
      <c r="L391" s="1002">
        <v>41820</v>
      </c>
      <c r="M391" s="995">
        <f t="shared" si="93"/>
        <v>17.285714285714285</v>
      </c>
      <c r="N391" s="840" t="s">
        <v>1648</v>
      </c>
      <c r="O391" s="996">
        <v>3</v>
      </c>
      <c r="P391" s="997">
        <f t="shared" si="90"/>
        <v>1</v>
      </c>
      <c r="Q391" s="995">
        <f t="shared" si="94"/>
        <v>17.285714285714285</v>
      </c>
      <c r="R391" s="995">
        <f t="shared" si="95"/>
        <v>17.285714285714285</v>
      </c>
      <c r="S391" s="995">
        <f t="shared" si="96"/>
        <v>17.285714285714285</v>
      </c>
      <c r="T391" s="998"/>
      <c r="U391" s="998"/>
      <c r="V391" s="702" t="s">
        <v>1649</v>
      </c>
      <c r="W391" s="999">
        <f t="shared" si="92"/>
        <v>2</v>
      </c>
      <c r="X391" s="999">
        <f t="shared" si="91"/>
        <v>0</v>
      </c>
      <c r="Y391" s="999" t="str">
        <f t="shared" si="89"/>
        <v>CUMPLIDA</v>
      </c>
      <c r="Z391" s="842"/>
      <c r="AA391" s="1000"/>
      <c r="AB391" s="53" t="str">
        <f t="shared" si="97"/>
        <v>CUMPLIDA</v>
      </c>
      <c r="AE391" s="929"/>
    </row>
    <row r="392" spans="1:31" s="617" customFormat="1" ht="230.25" thickBot="1" x14ac:dyDescent="0.3">
      <c r="A392" s="978">
        <v>54</v>
      </c>
      <c r="B392" s="979">
        <v>0</v>
      </c>
      <c r="C392" s="848" t="s">
        <v>1650</v>
      </c>
      <c r="D392" s="848" t="s">
        <v>1651</v>
      </c>
      <c r="E392" s="980" t="s">
        <v>46</v>
      </c>
      <c r="F392" s="625" t="s">
        <v>1652</v>
      </c>
      <c r="G392" s="981" t="s">
        <v>46</v>
      </c>
      <c r="H392" s="625" t="s">
        <v>1653</v>
      </c>
      <c r="I392" s="625" t="s">
        <v>1419</v>
      </c>
      <c r="J392" s="982">
        <v>1</v>
      </c>
      <c r="K392" s="1003">
        <v>41698</v>
      </c>
      <c r="L392" s="1003">
        <v>41728</v>
      </c>
      <c r="M392" s="984">
        <f t="shared" si="93"/>
        <v>4.2857142857142856</v>
      </c>
      <c r="N392" s="856" t="s">
        <v>1654</v>
      </c>
      <c r="O392" s="985">
        <v>1</v>
      </c>
      <c r="P392" s="986">
        <f t="shared" si="90"/>
        <v>1</v>
      </c>
      <c r="Q392" s="984">
        <f t="shared" si="94"/>
        <v>4.2857142857142856</v>
      </c>
      <c r="R392" s="984">
        <f t="shared" si="95"/>
        <v>4.2857142857142856</v>
      </c>
      <c r="S392" s="984">
        <f t="shared" si="96"/>
        <v>4.2857142857142856</v>
      </c>
      <c r="T392" s="987"/>
      <c r="U392" s="987"/>
      <c r="V392" s="957" t="s">
        <v>1655</v>
      </c>
      <c r="W392" s="988">
        <f t="shared" si="92"/>
        <v>2</v>
      </c>
      <c r="X392" s="988">
        <f t="shared" si="91"/>
        <v>0</v>
      </c>
      <c r="Y392" s="988" t="str">
        <f t="shared" si="89"/>
        <v>CUMPLIDA</v>
      </c>
      <c r="Z392" s="859"/>
      <c r="AA392" s="860"/>
      <c r="AB392" s="53" t="str">
        <f t="shared" si="97"/>
        <v>CUMPLIDA</v>
      </c>
      <c r="AE392" s="929"/>
    </row>
    <row r="393" spans="1:31" s="617" customFormat="1" ht="306.75" thickBot="1" x14ac:dyDescent="0.3">
      <c r="A393" s="989">
        <v>55</v>
      </c>
      <c r="B393" s="990">
        <v>0</v>
      </c>
      <c r="C393" s="834" t="s">
        <v>1656</v>
      </c>
      <c r="D393" s="834" t="s">
        <v>1657</v>
      </c>
      <c r="E393" s="991" t="s">
        <v>46</v>
      </c>
      <c r="F393" s="610" t="s">
        <v>1646</v>
      </c>
      <c r="G393" s="992" t="s">
        <v>46</v>
      </c>
      <c r="H393" s="610" t="s">
        <v>1658</v>
      </c>
      <c r="I393" s="610" t="s">
        <v>1419</v>
      </c>
      <c r="J393" s="993">
        <v>4</v>
      </c>
      <c r="K393" s="1002">
        <v>41699</v>
      </c>
      <c r="L393" s="1002">
        <v>41820</v>
      </c>
      <c r="M393" s="995">
        <f t="shared" si="93"/>
        <v>17.285714285714285</v>
      </c>
      <c r="N393" s="840" t="s">
        <v>1659</v>
      </c>
      <c r="O393" s="996">
        <v>4</v>
      </c>
      <c r="P393" s="997">
        <f t="shared" si="90"/>
        <v>1</v>
      </c>
      <c r="Q393" s="995">
        <f t="shared" si="94"/>
        <v>17.285714285714285</v>
      </c>
      <c r="R393" s="995">
        <f t="shared" si="95"/>
        <v>17.285714285714285</v>
      </c>
      <c r="S393" s="995">
        <f t="shared" si="96"/>
        <v>17.285714285714285</v>
      </c>
      <c r="T393" s="998"/>
      <c r="U393" s="998"/>
      <c r="V393" s="702" t="s">
        <v>1660</v>
      </c>
      <c r="W393" s="999">
        <f t="shared" si="92"/>
        <v>2</v>
      </c>
      <c r="X393" s="999">
        <f t="shared" si="91"/>
        <v>0</v>
      </c>
      <c r="Y393" s="999" t="str">
        <f t="shared" si="89"/>
        <v>CUMPLIDA</v>
      </c>
      <c r="Z393" s="842"/>
      <c r="AA393" s="1000"/>
      <c r="AB393" s="53" t="str">
        <f t="shared" si="97"/>
        <v>CUMPLIDA</v>
      </c>
      <c r="AE393" s="929"/>
    </row>
    <row r="394" spans="1:31" s="617" customFormat="1" ht="281.25" thickBot="1" x14ac:dyDescent="0.3">
      <c r="A394" s="978">
        <v>56</v>
      </c>
      <c r="B394" s="979">
        <v>0</v>
      </c>
      <c r="C394" s="848" t="s">
        <v>1661</v>
      </c>
      <c r="D394" s="848" t="s">
        <v>1662</v>
      </c>
      <c r="E394" s="980" t="s">
        <v>46</v>
      </c>
      <c r="F394" s="625" t="s">
        <v>1663</v>
      </c>
      <c r="G394" s="981" t="s">
        <v>46</v>
      </c>
      <c r="H394" s="625" t="s">
        <v>1664</v>
      </c>
      <c r="I394" s="625" t="s">
        <v>229</v>
      </c>
      <c r="J394" s="1028">
        <v>1</v>
      </c>
      <c r="K394" s="1003">
        <v>41699</v>
      </c>
      <c r="L394" s="1003">
        <v>42004</v>
      </c>
      <c r="M394" s="984">
        <f t="shared" si="93"/>
        <v>43.571428571428569</v>
      </c>
      <c r="N394" s="856" t="s">
        <v>1665</v>
      </c>
      <c r="O394" s="985">
        <v>0</v>
      </c>
      <c r="P394" s="986">
        <f t="shared" si="90"/>
        <v>0</v>
      </c>
      <c r="Q394" s="984">
        <f t="shared" si="94"/>
        <v>0</v>
      </c>
      <c r="R394" s="984">
        <f t="shared" si="95"/>
        <v>0</v>
      </c>
      <c r="S394" s="984">
        <f t="shared" si="96"/>
        <v>0</v>
      </c>
      <c r="T394" s="987"/>
      <c r="U394" s="987"/>
      <c r="V394" s="957"/>
      <c r="W394" s="988">
        <f t="shared" si="92"/>
        <v>0</v>
      </c>
      <c r="X394" s="988">
        <f t="shared" si="91"/>
        <v>1</v>
      </c>
      <c r="Y394" s="988" t="str">
        <f t="shared" si="89"/>
        <v>EN TERMINO</v>
      </c>
      <c r="Z394" s="859"/>
      <c r="AA394" s="860"/>
      <c r="AB394" s="53" t="str">
        <f t="shared" si="97"/>
        <v>EN TERMINO</v>
      </c>
      <c r="AE394" s="929"/>
    </row>
    <row r="395" spans="1:31" s="617" customFormat="1" ht="230.25" thickBot="1" x14ac:dyDescent="0.3">
      <c r="A395" s="989">
        <v>57</v>
      </c>
      <c r="B395" s="990">
        <v>0</v>
      </c>
      <c r="C395" s="834" t="s">
        <v>1666</v>
      </c>
      <c r="D395" s="834" t="s">
        <v>1667</v>
      </c>
      <c r="E395" s="991" t="s">
        <v>46</v>
      </c>
      <c r="F395" s="610" t="s">
        <v>1668</v>
      </c>
      <c r="G395" s="992" t="s">
        <v>46</v>
      </c>
      <c r="H395" s="610" t="s">
        <v>1669</v>
      </c>
      <c r="I395" s="610" t="s">
        <v>1670</v>
      </c>
      <c r="J395" s="993">
        <v>1</v>
      </c>
      <c r="K395" s="1002">
        <v>41487</v>
      </c>
      <c r="L395" s="1002">
        <v>41820</v>
      </c>
      <c r="M395" s="995">
        <f t="shared" si="93"/>
        <v>47.571428571428569</v>
      </c>
      <c r="N395" s="840" t="s">
        <v>1671</v>
      </c>
      <c r="O395" s="996">
        <v>1</v>
      </c>
      <c r="P395" s="997">
        <f t="shared" si="90"/>
        <v>1</v>
      </c>
      <c r="Q395" s="995">
        <f t="shared" si="94"/>
        <v>47.571428571428569</v>
      </c>
      <c r="R395" s="995">
        <f t="shared" si="95"/>
        <v>47.571428571428569</v>
      </c>
      <c r="S395" s="995">
        <f t="shared" si="96"/>
        <v>47.571428571428569</v>
      </c>
      <c r="T395" s="998"/>
      <c r="U395" s="998"/>
      <c r="V395" s="702" t="s">
        <v>1672</v>
      </c>
      <c r="W395" s="999">
        <f t="shared" si="92"/>
        <v>2</v>
      </c>
      <c r="X395" s="999">
        <f t="shared" si="91"/>
        <v>0</v>
      </c>
      <c r="Y395" s="999" t="str">
        <f t="shared" si="89"/>
        <v>CUMPLIDA</v>
      </c>
      <c r="Z395" s="842"/>
      <c r="AA395" s="1000"/>
      <c r="AB395" s="53" t="str">
        <f t="shared" si="97"/>
        <v>CUMPLIDA</v>
      </c>
      <c r="AE395" s="929"/>
    </row>
    <row r="396" spans="1:31" s="617" customFormat="1" ht="141" thickBot="1" x14ac:dyDescent="0.3">
      <c r="A396" s="978">
        <v>58</v>
      </c>
      <c r="B396" s="979">
        <v>0</v>
      </c>
      <c r="C396" s="848" t="s">
        <v>1673</v>
      </c>
      <c r="D396" s="848" t="s">
        <v>1674</v>
      </c>
      <c r="E396" s="980" t="s">
        <v>46</v>
      </c>
      <c r="F396" s="625" t="s">
        <v>1675</v>
      </c>
      <c r="G396" s="981" t="s">
        <v>46</v>
      </c>
      <c r="H396" s="625" t="s">
        <v>1676</v>
      </c>
      <c r="I396" s="625" t="s">
        <v>1677</v>
      </c>
      <c r="J396" s="982">
        <v>1</v>
      </c>
      <c r="K396" s="1003">
        <v>41699</v>
      </c>
      <c r="L396" s="1003">
        <v>41973</v>
      </c>
      <c r="M396" s="984">
        <f t="shared" si="93"/>
        <v>39.142857142857146</v>
      </c>
      <c r="N396" s="856" t="s">
        <v>1678</v>
      </c>
      <c r="O396" s="985">
        <v>0</v>
      </c>
      <c r="P396" s="986">
        <f t="shared" si="90"/>
        <v>0</v>
      </c>
      <c r="Q396" s="984">
        <f t="shared" si="94"/>
        <v>0</v>
      </c>
      <c r="R396" s="984">
        <f t="shared" si="95"/>
        <v>0</v>
      </c>
      <c r="S396" s="984">
        <f t="shared" si="96"/>
        <v>0</v>
      </c>
      <c r="T396" s="987"/>
      <c r="U396" s="987"/>
      <c r="V396" s="957"/>
      <c r="W396" s="988">
        <f t="shared" si="92"/>
        <v>0</v>
      </c>
      <c r="X396" s="988">
        <f t="shared" si="91"/>
        <v>1</v>
      </c>
      <c r="Y396" s="988" t="str">
        <f t="shared" si="89"/>
        <v>EN TERMINO</v>
      </c>
      <c r="Z396" s="859"/>
      <c r="AA396" s="860"/>
      <c r="AB396" s="53" t="str">
        <f t="shared" si="97"/>
        <v>EN TERMINO</v>
      </c>
      <c r="AE396" s="929"/>
    </row>
    <row r="397" spans="1:31" s="617" customFormat="1" ht="268.5" thickBot="1" x14ac:dyDescent="0.3">
      <c r="A397" s="989">
        <v>59</v>
      </c>
      <c r="B397" s="990">
        <v>0</v>
      </c>
      <c r="C397" s="834" t="s">
        <v>1679</v>
      </c>
      <c r="D397" s="834" t="s">
        <v>1680</v>
      </c>
      <c r="E397" s="991" t="s">
        <v>46</v>
      </c>
      <c r="F397" s="610" t="s">
        <v>1681</v>
      </c>
      <c r="G397" s="992" t="s">
        <v>46</v>
      </c>
      <c r="H397" s="610" t="s">
        <v>1682</v>
      </c>
      <c r="I397" s="610" t="s">
        <v>1683</v>
      </c>
      <c r="J397" s="993">
        <v>1</v>
      </c>
      <c r="K397" s="1002">
        <v>41683</v>
      </c>
      <c r="L397" s="1002">
        <v>41759</v>
      </c>
      <c r="M397" s="995">
        <f t="shared" si="93"/>
        <v>10.857142857142858</v>
      </c>
      <c r="N397" s="840" t="s">
        <v>1678</v>
      </c>
      <c r="O397" s="996">
        <v>1</v>
      </c>
      <c r="P397" s="997">
        <f t="shared" si="90"/>
        <v>1</v>
      </c>
      <c r="Q397" s="995">
        <f t="shared" si="94"/>
        <v>10.857142857142858</v>
      </c>
      <c r="R397" s="995">
        <f t="shared" si="95"/>
        <v>10.857142857142858</v>
      </c>
      <c r="S397" s="995">
        <f t="shared" si="96"/>
        <v>10.857142857142858</v>
      </c>
      <c r="T397" s="998"/>
      <c r="U397" s="998"/>
      <c r="V397" s="702" t="s">
        <v>1684</v>
      </c>
      <c r="W397" s="999">
        <f t="shared" si="92"/>
        <v>2</v>
      </c>
      <c r="X397" s="999">
        <f t="shared" si="91"/>
        <v>0</v>
      </c>
      <c r="Y397" s="999" t="str">
        <f t="shared" si="89"/>
        <v>CUMPLIDA</v>
      </c>
      <c r="Z397" s="842"/>
      <c r="AA397" s="1000"/>
      <c r="AB397" s="53" t="str">
        <f t="shared" si="97"/>
        <v>CUMPLIDA</v>
      </c>
      <c r="AE397" s="929"/>
    </row>
    <row r="398" spans="1:31" s="617" customFormat="1" ht="166.5" thickBot="1" x14ac:dyDescent="0.3">
      <c r="A398" s="989">
        <v>60</v>
      </c>
      <c r="B398" s="990">
        <v>0</v>
      </c>
      <c r="C398" s="834" t="s">
        <v>1685</v>
      </c>
      <c r="D398" s="834" t="s">
        <v>1686</v>
      </c>
      <c r="E398" s="991" t="s">
        <v>46</v>
      </c>
      <c r="F398" s="610" t="s">
        <v>1687</v>
      </c>
      <c r="G398" s="992" t="s">
        <v>46</v>
      </c>
      <c r="H398" s="610" t="s">
        <v>1688</v>
      </c>
      <c r="I398" s="610" t="s">
        <v>817</v>
      </c>
      <c r="J398" s="993">
        <v>1</v>
      </c>
      <c r="K398" s="1002">
        <v>41699</v>
      </c>
      <c r="L398" s="1002">
        <v>41851</v>
      </c>
      <c r="M398" s="995">
        <f t="shared" si="93"/>
        <v>21.714285714285715</v>
      </c>
      <c r="N398" s="840" t="s">
        <v>1678</v>
      </c>
      <c r="O398" s="996">
        <v>0</v>
      </c>
      <c r="P398" s="997">
        <f t="shared" si="90"/>
        <v>0</v>
      </c>
      <c r="Q398" s="995">
        <f t="shared" si="94"/>
        <v>0</v>
      </c>
      <c r="R398" s="995">
        <f t="shared" si="95"/>
        <v>0</v>
      </c>
      <c r="S398" s="995">
        <f t="shared" si="96"/>
        <v>21.714285714285715</v>
      </c>
      <c r="T398" s="998"/>
      <c r="U398" s="998"/>
      <c r="V398" s="702" t="s">
        <v>1689</v>
      </c>
      <c r="W398" s="999">
        <f t="shared" si="92"/>
        <v>0</v>
      </c>
      <c r="X398" s="999">
        <f t="shared" si="91"/>
        <v>0</v>
      </c>
      <c r="Y398" s="999" t="str">
        <f t="shared" si="89"/>
        <v>VENCIDA</v>
      </c>
      <c r="Z398" s="842"/>
      <c r="AA398" s="1000"/>
      <c r="AB398" s="53" t="str">
        <f t="shared" si="97"/>
        <v>VENCIDA</v>
      </c>
      <c r="AE398" s="929"/>
    </row>
    <row r="399" spans="1:31" s="617" customFormat="1" ht="243" thickBot="1" x14ac:dyDescent="0.3">
      <c r="A399" s="989">
        <v>61</v>
      </c>
      <c r="B399" s="990">
        <v>0</v>
      </c>
      <c r="C399" s="834" t="s">
        <v>1690</v>
      </c>
      <c r="D399" s="834" t="s">
        <v>1691</v>
      </c>
      <c r="E399" s="991" t="s">
        <v>46</v>
      </c>
      <c r="F399" s="610" t="s">
        <v>1692</v>
      </c>
      <c r="G399" s="992" t="s">
        <v>46</v>
      </c>
      <c r="H399" s="610" t="s">
        <v>1693</v>
      </c>
      <c r="I399" s="610" t="s">
        <v>1694</v>
      </c>
      <c r="J399" s="993">
        <v>1</v>
      </c>
      <c r="K399" s="1002">
        <v>41683</v>
      </c>
      <c r="L399" s="1002">
        <v>41729</v>
      </c>
      <c r="M399" s="995">
        <f>(L399-K399)/7</f>
        <v>6.5714285714285712</v>
      </c>
      <c r="N399" s="840" t="s">
        <v>1678</v>
      </c>
      <c r="O399" s="996">
        <v>1</v>
      </c>
      <c r="P399" s="997">
        <f t="shared" si="90"/>
        <v>1</v>
      </c>
      <c r="Q399" s="995">
        <f t="shared" si="94"/>
        <v>6.5714285714285712</v>
      </c>
      <c r="R399" s="995">
        <f t="shared" si="95"/>
        <v>6.5714285714285712</v>
      </c>
      <c r="S399" s="995">
        <f t="shared" si="96"/>
        <v>6.5714285714285712</v>
      </c>
      <c r="T399" s="998"/>
      <c r="U399" s="998"/>
      <c r="V399" s="702" t="s">
        <v>1695</v>
      </c>
      <c r="W399" s="999">
        <f t="shared" si="92"/>
        <v>2</v>
      </c>
      <c r="X399" s="999">
        <f t="shared" si="91"/>
        <v>0</v>
      </c>
      <c r="Y399" s="999" t="str">
        <f t="shared" si="89"/>
        <v>CUMPLIDA</v>
      </c>
      <c r="Z399" s="842"/>
      <c r="AA399" s="1000"/>
      <c r="AB399" s="53" t="str">
        <f t="shared" si="97"/>
        <v>CUMPLIDA</v>
      </c>
      <c r="AE399" s="929"/>
    </row>
    <row r="400" spans="1:31" s="617" customFormat="1" ht="15.75" thickBot="1" x14ac:dyDescent="0.3">
      <c r="A400" s="1029" t="s">
        <v>1696</v>
      </c>
      <c r="B400" s="1029"/>
      <c r="C400" s="1029"/>
      <c r="D400" s="1029"/>
      <c r="E400" s="1029"/>
      <c r="F400" s="1029"/>
      <c r="G400" s="1029"/>
      <c r="H400" s="1029"/>
      <c r="I400" s="1029"/>
      <c r="J400" s="1029"/>
      <c r="K400" s="1029"/>
      <c r="L400" s="1029"/>
      <c r="M400" s="1029"/>
      <c r="N400" s="1029"/>
      <c r="O400" s="1029"/>
      <c r="P400" s="1029"/>
      <c r="Q400" s="1029"/>
      <c r="R400" s="1029"/>
      <c r="S400" s="1029"/>
      <c r="T400" s="1029"/>
      <c r="U400" s="1029"/>
      <c r="V400" s="1029"/>
      <c r="W400" s="999"/>
      <c r="X400" s="999"/>
      <c r="Y400" s="999"/>
      <c r="Z400" s="842"/>
      <c r="AA400" s="1000"/>
      <c r="AB400" s="53"/>
      <c r="AE400" s="832"/>
    </row>
    <row r="401" spans="1:31" s="617" customFormat="1" ht="39" thickBot="1" x14ac:dyDescent="0.3">
      <c r="A401" s="1222">
        <v>5</v>
      </c>
      <c r="B401" s="1243">
        <v>0</v>
      </c>
      <c r="C401" s="1211" t="s">
        <v>1697</v>
      </c>
      <c r="D401" s="1211" t="s">
        <v>1698</v>
      </c>
      <c r="E401" s="1211" t="s">
        <v>46</v>
      </c>
      <c r="F401" s="1030" t="s">
        <v>1699</v>
      </c>
      <c r="G401" s="1031" t="s">
        <v>46</v>
      </c>
      <c r="H401" s="1032" t="s">
        <v>1700</v>
      </c>
      <c r="I401" s="1033" t="s">
        <v>1701</v>
      </c>
      <c r="J401" s="1034">
        <v>1</v>
      </c>
      <c r="K401" s="1035">
        <v>41730</v>
      </c>
      <c r="L401" s="1035">
        <v>42035</v>
      </c>
      <c r="M401" s="112">
        <f>(+L401-K401)/7</f>
        <v>43.571428571428569</v>
      </c>
      <c r="N401" s="922" t="s">
        <v>379</v>
      </c>
      <c r="O401" s="63">
        <v>0</v>
      </c>
      <c r="P401" s="817">
        <f>IF(O401/J401&gt;1,1,+O401/J401)</f>
        <v>0</v>
      </c>
      <c r="Q401" s="65">
        <f>+M401*P401</f>
        <v>0</v>
      </c>
      <c r="R401" s="65">
        <f>IF(L401&lt;=$T$8,Q401,0)</f>
        <v>0</v>
      </c>
      <c r="S401" s="65">
        <f>IF($T$8&gt;=L401,M401,0)</f>
        <v>0</v>
      </c>
      <c r="T401" s="113"/>
      <c r="U401" s="113"/>
      <c r="V401" s="1036"/>
      <c r="W401" s="999">
        <f t="shared" ref="W401:W416" si="98">IF(P401=100%,2,0)</f>
        <v>0</v>
      </c>
      <c r="X401" s="999">
        <f t="shared" ref="X401:X416" si="99">IF(L401&lt;$Z$3,0,1)</f>
        <v>1</v>
      </c>
      <c r="Y401" s="999" t="str">
        <f>IF(W401+X401&gt;1,"CUMPLIDA",IF(X401=1,"EN TERMINO","VENCIDA"))</f>
        <v>EN TERMINO</v>
      </c>
      <c r="Z401" s="842"/>
      <c r="AA401" s="1000"/>
      <c r="AB401" s="1228" t="str">
        <f>IF(Y401&amp;Y402="CUMPLIDA","CUMPLIDA",IF(OR(Y401="VENCIDA",Y402="VENCIDA"),"VENCIDA",IF(W401+W402=4,"CUMPLIDA","EN TERMINO")))</f>
        <v>EN TERMINO</v>
      </c>
      <c r="AE401" s="1037"/>
    </row>
    <row r="402" spans="1:31" s="617" customFormat="1" ht="77.25" thickBot="1" x14ac:dyDescent="0.3">
      <c r="A402" s="1223"/>
      <c r="B402" s="1244"/>
      <c r="C402" s="1213"/>
      <c r="D402" s="1213"/>
      <c r="E402" s="1213"/>
      <c r="F402" s="1038" t="s">
        <v>1702</v>
      </c>
      <c r="G402" s="1039" t="s">
        <v>46</v>
      </c>
      <c r="H402" s="1040" t="s">
        <v>1703</v>
      </c>
      <c r="I402" s="1041" t="s">
        <v>1704</v>
      </c>
      <c r="J402" s="1042">
        <v>3</v>
      </c>
      <c r="K402" s="1043">
        <v>41730</v>
      </c>
      <c r="L402" s="1043">
        <v>42035</v>
      </c>
      <c r="M402" s="138">
        <f>(+L402-K402)/7</f>
        <v>43.571428571428569</v>
      </c>
      <c r="N402" s="971" t="s">
        <v>379</v>
      </c>
      <c r="O402" s="136">
        <v>0</v>
      </c>
      <c r="P402" s="722">
        <f>IF(O402/J402&gt;1,1,+O402/J402)</f>
        <v>0</v>
      </c>
      <c r="Q402" s="138">
        <f>+M402*P402</f>
        <v>0</v>
      </c>
      <c r="R402" s="138">
        <f>IF(L402&lt;=$T$8,Q402,0)</f>
        <v>0</v>
      </c>
      <c r="S402" s="138">
        <f>IF($T$8&gt;=L402,M402,0)</f>
        <v>0</v>
      </c>
      <c r="T402" s="139"/>
      <c r="U402" s="139"/>
      <c r="V402" s="1044"/>
      <c r="W402" s="1045">
        <f t="shared" si="98"/>
        <v>0</v>
      </c>
      <c r="X402" s="999">
        <f t="shared" si="99"/>
        <v>1</v>
      </c>
      <c r="Y402" s="999" t="str">
        <f>IF(W402+X402&gt;1,"CUMPLIDA",IF(X402=1,"EN TERMINO","VENCIDA"))</f>
        <v>EN TERMINO</v>
      </c>
      <c r="Z402" s="842"/>
      <c r="AA402" s="1000"/>
      <c r="AB402" s="1229"/>
      <c r="AE402" s="1037"/>
    </row>
    <row r="403" spans="1:31" s="617" customFormat="1" ht="15.75" thickBot="1" x14ac:dyDescent="0.3">
      <c r="A403" s="829" t="s">
        <v>1705</v>
      </c>
      <c r="B403" s="829"/>
      <c r="C403" s="829"/>
      <c r="D403" s="829"/>
      <c r="E403" s="829"/>
      <c r="F403" s="829"/>
      <c r="G403" s="829"/>
      <c r="H403" s="829"/>
      <c r="I403" s="829"/>
      <c r="J403" s="829"/>
      <c r="K403" s="829"/>
      <c r="L403" s="829"/>
      <c r="M403" s="829"/>
      <c r="N403" s="829"/>
      <c r="O403" s="829"/>
      <c r="P403" s="829"/>
      <c r="Q403" s="829"/>
      <c r="R403" s="829"/>
      <c r="S403" s="829"/>
      <c r="T403" s="829"/>
      <c r="U403" s="829"/>
      <c r="V403" s="234"/>
      <c r="W403" s="1046"/>
      <c r="X403" s="1046"/>
      <c r="Y403" s="1046"/>
      <c r="Z403" s="1047"/>
      <c r="AA403" s="235"/>
      <c r="AB403" s="1048"/>
      <c r="AE403" s="832"/>
    </row>
    <row r="404" spans="1:31" s="617" customFormat="1" ht="51" x14ac:dyDescent="0.25">
      <c r="A404" s="1222">
        <v>1</v>
      </c>
      <c r="B404" s="1243"/>
      <c r="C404" s="1211" t="s">
        <v>1706</v>
      </c>
      <c r="D404" s="1211" t="s">
        <v>1707</v>
      </c>
      <c r="E404" s="1211" t="s">
        <v>46</v>
      </c>
      <c r="F404" s="1030" t="s">
        <v>1708</v>
      </c>
      <c r="G404" s="1030" t="s">
        <v>46</v>
      </c>
      <c r="H404" s="1030" t="s">
        <v>1709</v>
      </c>
      <c r="I404" s="1030" t="s">
        <v>1710</v>
      </c>
      <c r="J404" s="1034">
        <v>5</v>
      </c>
      <c r="K404" s="1035">
        <v>41805</v>
      </c>
      <c r="L404" s="1035">
        <v>41973</v>
      </c>
      <c r="M404" s="112">
        <f>(+L404-K404)/7</f>
        <v>24</v>
      </c>
      <c r="N404" s="922" t="s">
        <v>1711</v>
      </c>
      <c r="O404" s="110">
        <v>0</v>
      </c>
      <c r="P404" s="709">
        <f>IF(O404/J404&gt;1,1,+O404/J404)</f>
        <v>0</v>
      </c>
      <c r="Q404" s="112">
        <f>+M404*P404</f>
        <v>0</v>
      </c>
      <c r="R404" s="112">
        <f>IF(L404&lt;=$T$8,Q404,0)</f>
        <v>0</v>
      </c>
      <c r="S404" s="112">
        <f>IF($T$8&gt;=L404,M404,0)</f>
        <v>0</v>
      </c>
      <c r="T404" s="113"/>
      <c r="U404" s="113"/>
      <c r="V404" s="711"/>
      <c r="W404" s="926">
        <f t="shared" si="98"/>
        <v>0</v>
      </c>
      <c r="X404" s="926">
        <f t="shared" si="99"/>
        <v>1</v>
      </c>
      <c r="Y404" s="926" t="str">
        <f>IF(W404+X404&gt;1,"CUMPLIDA",IF(X404=1,"EN TERMINO","VENCIDA"))</f>
        <v>EN TERMINO</v>
      </c>
      <c r="Z404" s="927"/>
      <c r="AA404" s="928"/>
      <c r="AB404" s="1233" t="str">
        <f>IF(Y404&amp;Y405&amp;Y406="CUMPLIDA","CUMPLIDA",IF(OR(Y404="VENCIDA",Y405="VENCIDA",Y406="VENCIDA"),"VENCIDA",IF(W404+W405+W406=6,"CUMPLIDA","EN TERMINO")))</f>
        <v>EN TERMINO</v>
      </c>
      <c r="AE404" s="1049"/>
    </row>
    <row r="405" spans="1:31" s="617" customFormat="1" ht="76.5" x14ac:dyDescent="0.25">
      <c r="A405" s="1230"/>
      <c r="B405" s="1246"/>
      <c r="C405" s="1212"/>
      <c r="D405" s="1212"/>
      <c r="E405" s="1212" t="s">
        <v>46</v>
      </c>
      <c r="F405" s="1050" t="s">
        <v>1712</v>
      </c>
      <c r="G405" s="1050" t="s">
        <v>46</v>
      </c>
      <c r="H405" s="1050" t="s">
        <v>1713</v>
      </c>
      <c r="I405" s="1050" t="s">
        <v>1714</v>
      </c>
      <c r="J405" s="1051">
        <v>5</v>
      </c>
      <c r="K405" s="1052">
        <v>41805</v>
      </c>
      <c r="L405" s="1052">
        <v>41973</v>
      </c>
      <c r="M405" s="125">
        <f t="shared" ref="M405:M441" si="100">(+L405-K405)/7</f>
        <v>24</v>
      </c>
      <c r="N405" s="935" t="s">
        <v>1715</v>
      </c>
      <c r="O405" s="123">
        <v>0</v>
      </c>
      <c r="P405" s="718">
        <f t="shared" ref="P405:P416" si="101">IF(O405/J405&gt;1,1,+O405/J405)</f>
        <v>0</v>
      </c>
      <c r="Q405" s="125">
        <f t="shared" ref="Q405:Q416" si="102">+M405*P405</f>
        <v>0</v>
      </c>
      <c r="R405" s="125">
        <f t="shared" ref="R405:R416" si="103">IF(L405&lt;=$T$8,Q405,0)</f>
        <v>0</v>
      </c>
      <c r="S405" s="125">
        <f t="shared" ref="S405:S416" si="104">IF($T$8&gt;=L405,M405,0)</f>
        <v>0</v>
      </c>
      <c r="T405" s="126"/>
      <c r="U405" s="126"/>
      <c r="V405" s="720"/>
      <c r="W405" s="939">
        <f t="shared" si="98"/>
        <v>0</v>
      </c>
      <c r="X405" s="939">
        <f t="shared" si="99"/>
        <v>1</v>
      </c>
      <c r="Y405" s="939" t="str">
        <f t="shared" ref="Y405:Y416" si="105">IF(W405+X405&gt;1,"CUMPLIDA",IF(X405=1,"EN TERMINO","VENCIDA"))</f>
        <v>EN TERMINO</v>
      </c>
      <c r="Z405" s="940"/>
      <c r="AA405" s="941"/>
      <c r="AB405" s="1234"/>
      <c r="AE405" s="1049"/>
    </row>
    <row r="406" spans="1:31" s="617" customFormat="1" ht="115.5" thickBot="1" x14ac:dyDescent="0.3">
      <c r="A406" s="1196"/>
      <c r="B406" s="1247"/>
      <c r="C406" s="1200"/>
      <c r="D406" s="1200"/>
      <c r="E406" s="1200" t="s">
        <v>46</v>
      </c>
      <c r="F406" s="1053" t="s">
        <v>1716</v>
      </c>
      <c r="G406" s="1053" t="s">
        <v>46</v>
      </c>
      <c r="H406" s="1053" t="s">
        <v>1717</v>
      </c>
      <c r="I406" s="1053" t="s">
        <v>1718</v>
      </c>
      <c r="J406" s="1054">
        <v>5</v>
      </c>
      <c r="K406" s="1055">
        <v>41805</v>
      </c>
      <c r="L406" s="1055">
        <v>41973</v>
      </c>
      <c r="M406" s="165">
        <f t="shared" si="100"/>
        <v>24</v>
      </c>
      <c r="N406" s="884" t="s">
        <v>1719</v>
      </c>
      <c r="O406" s="163">
        <v>0</v>
      </c>
      <c r="P406" s="886">
        <f t="shared" si="101"/>
        <v>0</v>
      </c>
      <c r="Q406" s="165">
        <f t="shared" si="102"/>
        <v>0</v>
      </c>
      <c r="R406" s="165">
        <f t="shared" si="103"/>
        <v>0</v>
      </c>
      <c r="S406" s="165">
        <f t="shared" si="104"/>
        <v>0</v>
      </c>
      <c r="T406" s="166"/>
      <c r="U406" s="166"/>
      <c r="V406" s="948"/>
      <c r="W406" s="949">
        <f t="shared" si="98"/>
        <v>0</v>
      </c>
      <c r="X406" s="949">
        <f t="shared" si="99"/>
        <v>1</v>
      </c>
      <c r="Y406" s="949" t="str">
        <f t="shared" si="105"/>
        <v>EN TERMINO</v>
      </c>
      <c r="Z406" s="830"/>
      <c r="AA406" s="950"/>
      <c r="AB406" s="1235"/>
      <c r="AE406" s="1049"/>
    </row>
    <row r="407" spans="1:31" s="617" customFormat="1" ht="63.75" x14ac:dyDescent="0.25">
      <c r="A407" s="1222">
        <v>2</v>
      </c>
      <c r="B407" s="1243"/>
      <c r="C407" s="1240" t="s">
        <v>1720</v>
      </c>
      <c r="D407" s="1240" t="s">
        <v>1721</v>
      </c>
      <c r="E407" s="1240" t="s">
        <v>46</v>
      </c>
      <c r="F407" s="1030" t="s">
        <v>1722</v>
      </c>
      <c r="G407" s="1030" t="s">
        <v>46</v>
      </c>
      <c r="H407" s="1030" t="s">
        <v>1723</v>
      </c>
      <c r="I407" s="1030" t="s">
        <v>1314</v>
      </c>
      <c r="J407" s="1056">
        <v>1</v>
      </c>
      <c r="K407" s="1035">
        <v>41805</v>
      </c>
      <c r="L407" s="1035">
        <v>41943</v>
      </c>
      <c r="M407" s="112">
        <f t="shared" si="100"/>
        <v>19.714285714285715</v>
      </c>
      <c r="N407" s="922" t="s">
        <v>1719</v>
      </c>
      <c r="O407" s="110">
        <v>0</v>
      </c>
      <c r="P407" s="709">
        <f t="shared" si="101"/>
        <v>0</v>
      </c>
      <c r="Q407" s="112">
        <f t="shared" si="102"/>
        <v>0</v>
      </c>
      <c r="R407" s="112">
        <f t="shared" si="103"/>
        <v>0</v>
      </c>
      <c r="S407" s="112">
        <f t="shared" si="104"/>
        <v>0</v>
      </c>
      <c r="T407" s="113"/>
      <c r="U407" s="113"/>
      <c r="V407" s="711"/>
      <c r="W407" s="926">
        <f t="shared" si="98"/>
        <v>0</v>
      </c>
      <c r="X407" s="926">
        <f t="shared" si="99"/>
        <v>1</v>
      </c>
      <c r="Y407" s="926" t="str">
        <f t="shared" si="105"/>
        <v>EN TERMINO</v>
      </c>
      <c r="Z407" s="927"/>
      <c r="AA407" s="928"/>
      <c r="AB407" s="1228" t="str">
        <f>IF(Y407&amp;Y408="CUMPLIDA","CUMPLIDA",IF(OR(Y407="VENCIDA",Y408="VENCIDA"),"VENCIDA",IF(W407+W408=4,"CUMPLIDA","EN TERMINO")))</f>
        <v>EN TERMINO</v>
      </c>
      <c r="AE407" s="1049"/>
    </row>
    <row r="408" spans="1:31" s="617" customFormat="1" ht="108" customHeight="1" thickBot="1" x14ac:dyDescent="0.3">
      <c r="A408" s="1223"/>
      <c r="B408" s="1244"/>
      <c r="C408" s="1245"/>
      <c r="D408" s="1245"/>
      <c r="E408" s="1245" t="s">
        <v>46</v>
      </c>
      <c r="F408" s="1038" t="s">
        <v>1724</v>
      </c>
      <c r="G408" s="1038" t="s">
        <v>46</v>
      </c>
      <c r="H408" s="1038" t="s">
        <v>1725</v>
      </c>
      <c r="I408" s="1038" t="s">
        <v>1726</v>
      </c>
      <c r="J408" s="1057">
        <v>1</v>
      </c>
      <c r="K408" s="1043">
        <v>41805</v>
      </c>
      <c r="L408" s="1043">
        <v>41850</v>
      </c>
      <c r="M408" s="138">
        <f t="shared" si="100"/>
        <v>6.4285714285714288</v>
      </c>
      <c r="N408" s="971" t="s">
        <v>1719</v>
      </c>
      <c r="O408" s="136">
        <v>1</v>
      </c>
      <c r="P408" s="722">
        <f t="shared" si="101"/>
        <v>1</v>
      </c>
      <c r="Q408" s="138">
        <f t="shared" si="102"/>
        <v>6.4285714285714288</v>
      </c>
      <c r="R408" s="138">
        <f t="shared" si="103"/>
        <v>6.4285714285714288</v>
      </c>
      <c r="S408" s="138">
        <f t="shared" si="104"/>
        <v>6.4285714285714288</v>
      </c>
      <c r="T408" s="139"/>
      <c r="U408" s="139"/>
      <c r="V408" s="732" t="s">
        <v>1727</v>
      </c>
      <c r="W408" s="975">
        <f t="shared" si="98"/>
        <v>2</v>
      </c>
      <c r="X408" s="975">
        <f t="shared" si="99"/>
        <v>0</v>
      </c>
      <c r="Y408" s="975" t="str">
        <f t="shared" si="105"/>
        <v>CUMPLIDA</v>
      </c>
      <c r="Z408" s="976"/>
      <c r="AA408" s="977"/>
      <c r="AB408" s="1229"/>
      <c r="AE408" s="1049"/>
    </row>
    <row r="409" spans="1:31" s="617" customFormat="1" ht="204" x14ac:dyDescent="0.25">
      <c r="A409" s="1222">
        <v>3</v>
      </c>
      <c r="B409" s="1224"/>
      <c r="C409" s="1240" t="s">
        <v>1728</v>
      </c>
      <c r="D409" s="1240" t="s">
        <v>1729</v>
      </c>
      <c r="E409" s="1240" t="s">
        <v>46</v>
      </c>
      <c r="F409" s="1030" t="s">
        <v>1730</v>
      </c>
      <c r="G409" s="1030" t="s">
        <v>46</v>
      </c>
      <c r="H409" s="1030" t="s">
        <v>1731</v>
      </c>
      <c r="I409" s="1030" t="s">
        <v>1732</v>
      </c>
      <c r="J409" s="1058">
        <v>1</v>
      </c>
      <c r="K409" s="1035">
        <v>41666</v>
      </c>
      <c r="L409" s="1035">
        <v>41912</v>
      </c>
      <c r="M409" s="112">
        <f t="shared" si="100"/>
        <v>35.142857142857146</v>
      </c>
      <c r="N409" s="922" t="s">
        <v>1733</v>
      </c>
      <c r="O409" s="110">
        <v>0</v>
      </c>
      <c r="P409" s="709">
        <f t="shared" si="101"/>
        <v>0</v>
      </c>
      <c r="Q409" s="112">
        <f t="shared" si="102"/>
        <v>0</v>
      </c>
      <c r="R409" s="112">
        <f t="shared" si="103"/>
        <v>0</v>
      </c>
      <c r="S409" s="112">
        <f t="shared" si="104"/>
        <v>35.142857142857146</v>
      </c>
      <c r="T409" s="113"/>
      <c r="U409" s="113"/>
      <c r="V409" s="711"/>
      <c r="W409" s="926">
        <f t="shared" si="98"/>
        <v>0</v>
      </c>
      <c r="X409" s="926">
        <f t="shared" si="99"/>
        <v>0</v>
      </c>
      <c r="Y409" s="926" t="str">
        <f t="shared" si="105"/>
        <v>VENCIDA</v>
      </c>
      <c r="Z409" s="927"/>
      <c r="AA409" s="928"/>
      <c r="AB409" s="1233" t="str">
        <f>IF(Y409&amp;Y410&amp;Y411="CUMPLIDA","CUMPLIDA",IF(OR(Y409="VENCIDA",Y410="VENCIDA",Y411="VENCIDA"),"VENCIDA",IF(W409+W410+W411=6,"CUMPLIDA","EN TERMINO")))</f>
        <v>VENCIDA</v>
      </c>
      <c r="AE409" s="1049"/>
    </row>
    <row r="410" spans="1:31" s="617" customFormat="1" ht="204" x14ac:dyDescent="0.25">
      <c r="A410" s="1236"/>
      <c r="B410" s="1238"/>
      <c r="C410" s="1241"/>
      <c r="D410" s="1241" t="s">
        <v>1734</v>
      </c>
      <c r="E410" s="1241" t="s">
        <v>46</v>
      </c>
      <c r="F410" s="1050" t="s">
        <v>1735</v>
      </c>
      <c r="G410" s="1050" t="s">
        <v>46</v>
      </c>
      <c r="H410" s="1050" t="s">
        <v>1731</v>
      </c>
      <c r="I410" s="1050" t="s">
        <v>1736</v>
      </c>
      <c r="J410" s="1059">
        <v>1</v>
      </c>
      <c r="K410" s="1052">
        <v>41666</v>
      </c>
      <c r="L410" s="1052">
        <v>42004</v>
      </c>
      <c r="M410" s="125">
        <f t="shared" si="100"/>
        <v>48.285714285714285</v>
      </c>
      <c r="N410" s="935" t="s">
        <v>1733</v>
      </c>
      <c r="O410" s="123">
        <v>0</v>
      </c>
      <c r="P410" s="718">
        <f t="shared" si="101"/>
        <v>0</v>
      </c>
      <c r="Q410" s="125">
        <f t="shared" si="102"/>
        <v>0</v>
      </c>
      <c r="R410" s="125">
        <f t="shared" si="103"/>
        <v>0</v>
      </c>
      <c r="S410" s="125">
        <f t="shared" si="104"/>
        <v>0</v>
      </c>
      <c r="T410" s="126"/>
      <c r="U410" s="126"/>
      <c r="V410" s="720"/>
      <c r="W410" s="939">
        <f t="shared" si="98"/>
        <v>0</v>
      </c>
      <c r="X410" s="939">
        <f t="shared" si="99"/>
        <v>1</v>
      </c>
      <c r="Y410" s="939" t="str">
        <f t="shared" si="105"/>
        <v>EN TERMINO</v>
      </c>
      <c r="Z410" s="940"/>
      <c r="AA410" s="941"/>
      <c r="AB410" s="1234"/>
      <c r="AE410" s="1049"/>
    </row>
    <row r="411" spans="1:31" s="617" customFormat="1" ht="141" thickBot="1" x14ac:dyDescent="0.3">
      <c r="A411" s="1237"/>
      <c r="B411" s="1239"/>
      <c r="C411" s="1242"/>
      <c r="D411" s="1242" t="s">
        <v>1734</v>
      </c>
      <c r="E411" s="1242" t="s">
        <v>46</v>
      </c>
      <c r="F411" s="1053" t="s">
        <v>1737</v>
      </c>
      <c r="G411" s="1053" t="s">
        <v>46</v>
      </c>
      <c r="H411" s="1053" t="s">
        <v>1738</v>
      </c>
      <c r="I411" s="1053" t="s">
        <v>1736</v>
      </c>
      <c r="J411" s="1060">
        <v>1</v>
      </c>
      <c r="K411" s="1055">
        <v>41666</v>
      </c>
      <c r="L411" s="1055">
        <v>42004</v>
      </c>
      <c r="M411" s="165">
        <f t="shared" si="100"/>
        <v>48.285714285714285</v>
      </c>
      <c r="N411" s="884" t="s">
        <v>1733</v>
      </c>
      <c r="O411" s="163">
        <v>0</v>
      </c>
      <c r="P411" s="886">
        <f t="shared" si="101"/>
        <v>0</v>
      </c>
      <c r="Q411" s="165">
        <f t="shared" si="102"/>
        <v>0</v>
      </c>
      <c r="R411" s="165">
        <f t="shared" si="103"/>
        <v>0</v>
      </c>
      <c r="S411" s="165">
        <f t="shared" si="104"/>
        <v>0</v>
      </c>
      <c r="T411" s="166"/>
      <c r="U411" s="166"/>
      <c r="V411" s="948"/>
      <c r="W411" s="949">
        <f t="shared" si="98"/>
        <v>0</v>
      </c>
      <c r="X411" s="949">
        <f t="shared" si="99"/>
        <v>1</v>
      </c>
      <c r="Y411" s="949" t="str">
        <f t="shared" si="105"/>
        <v>EN TERMINO</v>
      </c>
      <c r="Z411" s="830"/>
      <c r="AA411" s="950"/>
      <c r="AB411" s="1235"/>
      <c r="AE411" s="1049"/>
    </row>
    <row r="412" spans="1:31" s="617" customFormat="1" ht="51" x14ac:dyDescent="0.25">
      <c r="A412" s="1222">
        <v>4</v>
      </c>
      <c r="B412" s="1224"/>
      <c r="C412" s="1226" t="s">
        <v>1739</v>
      </c>
      <c r="D412" s="1226" t="s">
        <v>1740</v>
      </c>
      <c r="E412" s="1226" t="s">
        <v>46</v>
      </c>
      <c r="F412" s="1030" t="s">
        <v>1708</v>
      </c>
      <c r="G412" s="1030" t="s">
        <v>46</v>
      </c>
      <c r="H412" s="1030" t="s">
        <v>1709</v>
      </c>
      <c r="I412" s="1030" t="s">
        <v>1741</v>
      </c>
      <c r="J412" s="1056">
        <v>5</v>
      </c>
      <c r="K412" s="1035">
        <v>41805</v>
      </c>
      <c r="L412" s="1035">
        <v>41973</v>
      </c>
      <c r="M412" s="112">
        <f t="shared" si="100"/>
        <v>24</v>
      </c>
      <c r="N412" s="922" t="s">
        <v>1719</v>
      </c>
      <c r="O412" s="110">
        <v>0</v>
      </c>
      <c r="P412" s="709">
        <f t="shared" si="101"/>
        <v>0</v>
      </c>
      <c r="Q412" s="112">
        <f t="shared" si="102"/>
        <v>0</v>
      </c>
      <c r="R412" s="112">
        <f t="shared" si="103"/>
        <v>0</v>
      </c>
      <c r="S412" s="112">
        <f t="shared" si="104"/>
        <v>0</v>
      </c>
      <c r="T412" s="113"/>
      <c r="U412" s="113"/>
      <c r="V412" s="711"/>
      <c r="W412" s="926">
        <f t="shared" si="98"/>
        <v>0</v>
      </c>
      <c r="X412" s="926">
        <f t="shared" si="99"/>
        <v>1</v>
      </c>
      <c r="Y412" s="926" t="str">
        <f t="shared" si="105"/>
        <v>EN TERMINO</v>
      </c>
      <c r="Z412" s="927"/>
      <c r="AA412" s="928"/>
      <c r="AB412" s="1233" t="str">
        <f>IF(Y412&amp;Y413&amp;Y414="CUMPLIDA","CUMPLIDA",IF(OR(Y412="VENCIDA",Y413="VENCIDA",Y414="VENCIDA"),"VENCIDA",IF(W412+W413+W414=6,"CUMPLIDA","EN TERMINO")))</f>
        <v>EN TERMINO</v>
      </c>
      <c r="AE412" s="1049"/>
    </row>
    <row r="413" spans="1:31" s="617" customFormat="1" ht="76.5" x14ac:dyDescent="0.25">
      <c r="A413" s="1230"/>
      <c r="B413" s="1231"/>
      <c r="C413" s="1232"/>
      <c r="D413" s="1232" t="s">
        <v>1740</v>
      </c>
      <c r="E413" s="1232" t="s">
        <v>46</v>
      </c>
      <c r="F413" s="1050" t="s">
        <v>1712</v>
      </c>
      <c r="G413" s="1050" t="s">
        <v>46</v>
      </c>
      <c r="H413" s="1050" t="s">
        <v>1713</v>
      </c>
      <c r="I413" s="1050" t="s">
        <v>1742</v>
      </c>
      <c r="J413" s="1061">
        <v>5</v>
      </c>
      <c r="K413" s="1052">
        <v>41805</v>
      </c>
      <c r="L413" s="1052">
        <v>41973</v>
      </c>
      <c r="M413" s="125">
        <f t="shared" si="100"/>
        <v>24</v>
      </c>
      <c r="N413" s="935" t="s">
        <v>1719</v>
      </c>
      <c r="O413" s="123">
        <v>0</v>
      </c>
      <c r="P413" s="718">
        <f t="shared" si="101"/>
        <v>0</v>
      </c>
      <c r="Q413" s="125">
        <f t="shared" si="102"/>
        <v>0</v>
      </c>
      <c r="R413" s="125">
        <f t="shared" si="103"/>
        <v>0</v>
      </c>
      <c r="S413" s="125">
        <f t="shared" si="104"/>
        <v>0</v>
      </c>
      <c r="T413" s="126"/>
      <c r="U413" s="126"/>
      <c r="V413" s="720"/>
      <c r="W413" s="939">
        <f t="shared" si="98"/>
        <v>0</v>
      </c>
      <c r="X413" s="939">
        <f t="shared" si="99"/>
        <v>1</v>
      </c>
      <c r="Y413" s="939" t="str">
        <f t="shared" si="105"/>
        <v>EN TERMINO</v>
      </c>
      <c r="Z413" s="940"/>
      <c r="AA413" s="941"/>
      <c r="AB413" s="1234"/>
      <c r="AE413" s="1049"/>
    </row>
    <row r="414" spans="1:31" s="617" customFormat="1" ht="115.5" thickBot="1" x14ac:dyDescent="0.3">
      <c r="A414" s="1217"/>
      <c r="B414" s="1219"/>
      <c r="C414" s="1227"/>
      <c r="D414" s="1227" t="s">
        <v>1740</v>
      </c>
      <c r="E414" s="1227" t="s">
        <v>46</v>
      </c>
      <c r="F414" s="1038" t="s">
        <v>1716</v>
      </c>
      <c r="G414" s="1038" t="s">
        <v>46</v>
      </c>
      <c r="H414" s="1038" t="s">
        <v>1717</v>
      </c>
      <c r="I414" s="1038" t="s">
        <v>1718</v>
      </c>
      <c r="J414" s="1057">
        <v>5</v>
      </c>
      <c r="K414" s="1043">
        <v>41805</v>
      </c>
      <c r="L414" s="1043">
        <v>41973</v>
      </c>
      <c r="M414" s="138">
        <f t="shared" si="100"/>
        <v>24</v>
      </c>
      <c r="N414" s="971" t="s">
        <v>1719</v>
      </c>
      <c r="O414" s="136">
        <v>0</v>
      </c>
      <c r="P414" s="722">
        <f t="shared" si="101"/>
        <v>0</v>
      </c>
      <c r="Q414" s="138">
        <f t="shared" si="102"/>
        <v>0</v>
      </c>
      <c r="R414" s="138">
        <f t="shared" si="103"/>
        <v>0</v>
      </c>
      <c r="S414" s="138">
        <f t="shared" si="104"/>
        <v>0</v>
      </c>
      <c r="T414" s="139"/>
      <c r="U414" s="139"/>
      <c r="V414" s="732"/>
      <c r="W414" s="975">
        <f t="shared" si="98"/>
        <v>0</v>
      </c>
      <c r="X414" s="975">
        <f t="shared" si="99"/>
        <v>1</v>
      </c>
      <c r="Y414" s="975" t="str">
        <f t="shared" si="105"/>
        <v>EN TERMINO</v>
      </c>
      <c r="Z414" s="976"/>
      <c r="AA414" s="977"/>
      <c r="AB414" s="1235"/>
      <c r="AE414" s="1049"/>
    </row>
    <row r="415" spans="1:31" s="617" customFormat="1" ht="140.25" x14ac:dyDescent="0.25">
      <c r="A415" s="1222">
        <v>5</v>
      </c>
      <c r="B415" s="1224"/>
      <c r="C415" s="1226" t="s">
        <v>1743</v>
      </c>
      <c r="D415" s="1226" t="s">
        <v>1744</v>
      </c>
      <c r="E415" s="1226" t="s">
        <v>46</v>
      </c>
      <c r="F415" s="1030" t="s">
        <v>1745</v>
      </c>
      <c r="G415" s="1030" t="s">
        <v>46</v>
      </c>
      <c r="H415" s="1030" t="s">
        <v>1746</v>
      </c>
      <c r="I415" s="1030" t="s">
        <v>1747</v>
      </c>
      <c r="J415" s="1056">
        <v>5</v>
      </c>
      <c r="K415" s="1035">
        <v>41805</v>
      </c>
      <c r="L415" s="1035">
        <v>41973</v>
      </c>
      <c r="M415" s="112">
        <f t="shared" si="100"/>
        <v>24</v>
      </c>
      <c r="N415" s="922" t="s">
        <v>1748</v>
      </c>
      <c r="O415" s="110">
        <v>0</v>
      </c>
      <c r="P415" s="709">
        <f t="shared" si="101"/>
        <v>0</v>
      </c>
      <c r="Q415" s="112">
        <f t="shared" si="102"/>
        <v>0</v>
      </c>
      <c r="R415" s="112">
        <f t="shared" si="103"/>
        <v>0</v>
      </c>
      <c r="S415" s="112">
        <f t="shared" si="104"/>
        <v>0</v>
      </c>
      <c r="T415" s="113"/>
      <c r="U415" s="113"/>
      <c r="V415" s="711"/>
      <c r="W415" s="926">
        <f t="shared" si="98"/>
        <v>0</v>
      </c>
      <c r="X415" s="926">
        <f t="shared" si="99"/>
        <v>1</v>
      </c>
      <c r="Y415" s="926" t="str">
        <f t="shared" si="105"/>
        <v>EN TERMINO</v>
      </c>
      <c r="Z415" s="927"/>
      <c r="AA415" s="928"/>
      <c r="AB415" s="1228" t="str">
        <f>IF(Y415&amp;Y416="CUMPLIDA","CUMPLIDA",IF(OR(Y415="VENCIDA",Y416="VENCIDA"),"VENCIDA",IF(W415+W416=4,"CUMPLIDA","EN TERMINO")))</f>
        <v>EN TERMINO</v>
      </c>
      <c r="AE415" s="1049"/>
    </row>
    <row r="416" spans="1:31" s="617" customFormat="1" ht="141" thickBot="1" x14ac:dyDescent="0.3">
      <c r="A416" s="1223"/>
      <c r="B416" s="1225"/>
      <c r="C416" s="1227"/>
      <c r="D416" s="1227" t="s">
        <v>1744</v>
      </c>
      <c r="E416" s="1227" t="s">
        <v>46</v>
      </c>
      <c r="F416" s="1038" t="s">
        <v>1745</v>
      </c>
      <c r="G416" s="1038" t="s">
        <v>46</v>
      </c>
      <c r="H416" s="1038" t="s">
        <v>1746</v>
      </c>
      <c r="I416" s="1038" t="s">
        <v>1749</v>
      </c>
      <c r="J416" s="1062">
        <v>336</v>
      </c>
      <c r="K416" s="1043">
        <v>41805</v>
      </c>
      <c r="L416" s="1043">
        <v>41973</v>
      </c>
      <c r="M416" s="138">
        <f t="shared" si="100"/>
        <v>24</v>
      </c>
      <c r="N416" s="971" t="s">
        <v>1748</v>
      </c>
      <c r="O416" s="136">
        <v>0</v>
      </c>
      <c r="P416" s="722">
        <f t="shared" si="101"/>
        <v>0</v>
      </c>
      <c r="Q416" s="138">
        <f t="shared" si="102"/>
        <v>0</v>
      </c>
      <c r="R416" s="138">
        <f t="shared" si="103"/>
        <v>0</v>
      </c>
      <c r="S416" s="138">
        <f t="shared" si="104"/>
        <v>0</v>
      </c>
      <c r="T416" s="139"/>
      <c r="U416" s="139"/>
      <c r="V416" s="732"/>
      <c r="W416" s="975">
        <f t="shared" si="98"/>
        <v>0</v>
      </c>
      <c r="X416" s="975">
        <f t="shared" si="99"/>
        <v>1</v>
      </c>
      <c r="Y416" s="975" t="str">
        <f t="shared" si="105"/>
        <v>EN TERMINO</v>
      </c>
      <c r="Z416" s="976"/>
      <c r="AA416" s="977"/>
      <c r="AB416" s="1229"/>
      <c r="AE416" s="1049"/>
    </row>
    <row r="417" spans="1:31" s="617" customFormat="1" ht="15.75" thickBot="1" x14ac:dyDescent="0.3">
      <c r="A417" s="1063" t="s">
        <v>1750</v>
      </c>
      <c r="B417" s="1063"/>
      <c r="C417" s="1064"/>
      <c r="D417" s="1064"/>
      <c r="E417" s="1064"/>
      <c r="F417" s="1065"/>
      <c r="G417" s="1065"/>
      <c r="H417" s="1065"/>
      <c r="I417" s="1065"/>
      <c r="J417" s="1066"/>
      <c r="K417" s="1067"/>
      <c r="L417" s="1067"/>
      <c r="M417" s="1068"/>
      <c r="N417" s="1069"/>
      <c r="O417" s="1070"/>
      <c r="P417" s="1071"/>
      <c r="Q417" s="1068"/>
      <c r="R417" s="1068"/>
      <c r="S417" s="1068"/>
      <c r="T417" s="235"/>
      <c r="U417" s="235"/>
      <c r="V417" s="1072"/>
      <c r="W417" s="1073"/>
      <c r="X417" s="1073"/>
      <c r="Y417" s="1073"/>
      <c r="Z417" s="6"/>
      <c r="AA417" s="238"/>
      <c r="AB417" s="1074"/>
      <c r="AE417" s="832"/>
    </row>
    <row r="418" spans="1:31" s="617" customFormat="1" ht="188.25" customHeight="1" x14ac:dyDescent="0.25">
      <c r="A418" s="1222">
        <v>1</v>
      </c>
      <c r="B418" s="1224"/>
      <c r="C418" s="1226" t="s">
        <v>1751</v>
      </c>
      <c r="D418" s="1226" t="s">
        <v>45</v>
      </c>
      <c r="E418" s="1226" t="s">
        <v>45</v>
      </c>
      <c r="F418" s="1030" t="s">
        <v>1752</v>
      </c>
      <c r="G418" s="1030" t="s">
        <v>45</v>
      </c>
      <c r="H418" s="1030" t="s">
        <v>1753</v>
      </c>
      <c r="I418" s="1030" t="s">
        <v>1754</v>
      </c>
      <c r="J418" s="1056">
        <v>4</v>
      </c>
      <c r="K418" s="1035">
        <v>41882</v>
      </c>
      <c r="L418" s="1035">
        <v>42247</v>
      </c>
      <c r="M418" s="112">
        <f t="shared" si="100"/>
        <v>52.142857142857146</v>
      </c>
      <c r="N418" s="922" t="s">
        <v>1755</v>
      </c>
      <c r="O418" s="110">
        <v>0</v>
      </c>
      <c r="P418" s="709">
        <f>IF(O418/J418&gt;1,1,+O418/J418)</f>
        <v>0</v>
      </c>
      <c r="Q418" s="112">
        <f>+M418*P418</f>
        <v>0</v>
      </c>
      <c r="R418" s="112">
        <f>IF(L418&lt;=$T$8,Q418,0)</f>
        <v>0</v>
      </c>
      <c r="S418" s="112">
        <f>IF($T$8&gt;=L418,M418,0)</f>
        <v>0</v>
      </c>
      <c r="T418" s="113"/>
      <c r="U418" s="113"/>
      <c r="V418" s="711"/>
      <c r="W418" s="926">
        <f>IF(P418=100%,2,0)</f>
        <v>0</v>
      </c>
      <c r="X418" s="926">
        <f>IF(L418&lt;$Z$3,0,1)</f>
        <v>1</v>
      </c>
      <c r="Y418" s="926" t="str">
        <f>IF(W418+X418&gt;1,"CUMPLIDA",IF(X418=1,"EN TERMINO","VENCIDA"))</f>
        <v>EN TERMINO</v>
      </c>
      <c r="Z418" s="927"/>
      <c r="AA418" s="1075"/>
      <c r="AB418" s="1203" t="str">
        <f>IF(Y418&amp;Y419="CUMPLIDA","CUMPLIDA",IF(OR(Y418="VENCIDA",Y419="VENCIDA"),"VENCIDA",IF(W418+W419=4,"CUMPLIDA","EN TERMINO")))</f>
        <v>EN TERMINO</v>
      </c>
      <c r="AE418" s="1076"/>
    </row>
    <row r="419" spans="1:31" s="617" customFormat="1" ht="137.25" customHeight="1" thickBot="1" x14ac:dyDescent="0.3">
      <c r="A419" s="1223"/>
      <c r="B419" s="1225"/>
      <c r="C419" s="1227"/>
      <c r="D419" s="1227"/>
      <c r="E419" s="1227"/>
      <c r="F419" s="1038" t="s">
        <v>1756</v>
      </c>
      <c r="G419" s="1038" t="s">
        <v>45</v>
      </c>
      <c r="H419" s="1038" t="s">
        <v>1757</v>
      </c>
      <c r="I419" s="1038" t="s">
        <v>1758</v>
      </c>
      <c r="J419" s="1057">
        <v>4</v>
      </c>
      <c r="K419" s="1043">
        <v>41882</v>
      </c>
      <c r="L419" s="1043">
        <v>42247</v>
      </c>
      <c r="M419" s="138">
        <f t="shared" si="100"/>
        <v>52.142857142857146</v>
      </c>
      <c r="N419" s="971" t="s">
        <v>1759</v>
      </c>
      <c r="O419" s="136">
        <v>0</v>
      </c>
      <c r="P419" s="722">
        <f>IF(O419/J419&gt;1,1,+O419/J419)</f>
        <v>0</v>
      </c>
      <c r="Q419" s="138">
        <f>+M419*P419</f>
        <v>0</v>
      </c>
      <c r="R419" s="138">
        <f>IF(L419&lt;=$T$8,Q419,0)</f>
        <v>0</v>
      </c>
      <c r="S419" s="138">
        <f>IF($T$8&gt;=L419,M419,0)</f>
        <v>0</v>
      </c>
      <c r="T419" s="139"/>
      <c r="U419" s="139"/>
      <c r="V419" s="732"/>
      <c r="W419" s="975">
        <f>IF(P419=100%,2,0)</f>
        <v>0</v>
      </c>
      <c r="X419" s="975">
        <f>IF(L419&lt;$Z$3,0,1)</f>
        <v>1</v>
      </c>
      <c r="Y419" s="975" t="str">
        <f>IF(W419+X419&gt;1,"CUMPLIDA",IF(X419=1,"EN TERMINO","VENCIDA"))</f>
        <v>EN TERMINO</v>
      </c>
      <c r="Z419" s="976"/>
      <c r="AA419" s="1077"/>
      <c r="AB419" s="1204"/>
      <c r="AE419" s="1076"/>
    </row>
    <row r="420" spans="1:31" s="617" customFormat="1" ht="128.25" thickBot="1" x14ac:dyDescent="0.3">
      <c r="A420" s="1078">
        <v>2</v>
      </c>
      <c r="B420" s="1079"/>
      <c r="C420" s="1080" t="s">
        <v>1760</v>
      </c>
      <c r="D420" s="1080" t="s">
        <v>45</v>
      </c>
      <c r="E420" s="1080" t="s">
        <v>45</v>
      </c>
      <c r="F420" s="1038" t="s">
        <v>1761</v>
      </c>
      <c r="G420" s="1038" t="s">
        <v>45</v>
      </c>
      <c r="H420" s="1038" t="s">
        <v>1762</v>
      </c>
      <c r="I420" s="1038" t="s">
        <v>1763</v>
      </c>
      <c r="J420" s="1057">
        <v>4</v>
      </c>
      <c r="K420" s="1043">
        <v>41882</v>
      </c>
      <c r="L420" s="1043">
        <v>42247</v>
      </c>
      <c r="M420" s="138">
        <f t="shared" si="100"/>
        <v>52.142857142857146</v>
      </c>
      <c r="N420" s="1081" t="s">
        <v>1759</v>
      </c>
      <c r="O420" s="185">
        <v>0</v>
      </c>
      <c r="P420" s="1082">
        <f>IF(O420/J420&gt;1,1,+O420/J420)</f>
        <v>0</v>
      </c>
      <c r="Q420" s="187">
        <f>+M420*P420</f>
        <v>0</v>
      </c>
      <c r="R420" s="187">
        <f>IF(L420&lt;=$T$8,Q420,0)</f>
        <v>0</v>
      </c>
      <c r="S420" s="187">
        <f>IF($T$8&gt;=L420,M420,0)</f>
        <v>0</v>
      </c>
      <c r="T420" s="1083"/>
      <c r="U420" s="1083"/>
      <c r="V420" s="736"/>
      <c r="W420" s="1084">
        <f>IF(P420=100%,2,0)</f>
        <v>0</v>
      </c>
      <c r="X420" s="1084">
        <f>IF(L420&lt;$Z$3,0,1)</f>
        <v>1</v>
      </c>
      <c r="Y420" s="1084" t="str">
        <f>IF(W420+X420&gt;1,"CUMPLIDA",IF(X420=1,"EN TERMINO","VENCIDA"))</f>
        <v>EN TERMINO</v>
      </c>
      <c r="Z420" s="1085"/>
      <c r="AA420" s="1086"/>
      <c r="AB420" s="191" t="str">
        <f>IF(Y420="CUMPLIDA","CUMPLIDA",IF(Y420="EN TERMINO","EN TERMINO","VENCIDA"))</f>
        <v>EN TERMINO</v>
      </c>
      <c r="AE420" s="1076"/>
    </row>
    <row r="421" spans="1:31" s="617" customFormat="1" ht="15.75" thickBot="1" x14ac:dyDescent="0.3">
      <c r="A421" s="1087" t="s">
        <v>1764</v>
      </c>
      <c r="B421" s="1088"/>
      <c r="C421" s="1089"/>
      <c r="D421" s="1089"/>
      <c r="E421" s="1089"/>
      <c r="F421" s="1090"/>
      <c r="G421" s="1090"/>
      <c r="H421" s="1090"/>
      <c r="I421" s="1090"/>
      <c r="J421" s="1091"/>
      <c r="K421" s="1092"/>
      <c r="L421" s="1092"/>
      <c r="M421" s="1093"/>
      <c r="N421" s="1089"/>
      <c r="O421" s="1094"/>
      <c r="P421" s="1094"/>
      <c r="Q421" s="1093"/>
      <c r="R421" s="1093"/>
      <c r="S421" s="1093"/>
      <c r="T421" s="1095"/>
      <c r="U421" s="1095"/>
      <c r="V421" s="1095"/>
      <c r="W421" s="1095"/>
      <c r="X421" s="1095"/>
      <c r="Y421" s="1095"/>
      <c r="Z421" s="1094"/>
      <c r="AA421" s="1087"/>
      <c r="AB421" s="1094"/>
      <c r="AE421" s="832"/>
    </row>
    <row r="422" spans="1:31" s="617" customFormat="1" ht="75.75" customHeight="1" x14ac:dyDescent="0.25">
      <c r="A422" s="1205">
        <v>37</v>
      </c>
      <c r="B422" s="1208"/>
      <c r="C422" s="1211" t="s">
        <v>1765</v>
      </c>
      <c r="D422" s="1211" t="s">
        <v>45</v>
      </c>
      <c r="E422" s="1211" t="s">
        <v>45</v>
      </c>
      <c r="F422" s="1220" t="s">
        <v>1766</v>
      </c>
      <c r="G422" s="1220" t="s">
        <v>45</v>
      </c>
      <c r="H422" s="1030" t="s">
        <v>1767</v>
      </c>
      <c r="I422" s="1030" t="s">
        <v>1768</v>
      </c>
      <c r="J422" s="1058">
        <v>1</v>
      </c>
      <c r="K422" s="1035">
        <v>41913</v>
      </c>
      <c r="L422" s="1035">
        <v>41943</v>
      </c>
      <c r="M422" s="112">
        <f t="shared" si="100"/>
        <v>4.2857142857142856</v>
      </c>
      <c r="N422" s="922" t="s">
        <v>72</v>
      </c>
      <c r="O422" s="110">
        <v>0</v>
      </c>
      <c r="P422" s="709">
        <f>IF(O422/J422&gt;1,1,+O422/J422)</f>
        <v>0</v>
      </c>
      <c r="Q422" s="112">
        <f>+M422*P422</f>
        <v>0</v>
      </c>
      <c r="R422" s="112">
        <f>IF(L422&lt;=$T$8,Q422,0)</f>
        <v>0</v>
      </c>
      <c r="S422" s="112">
        <f>IF($T$8&gt;=L422,M422,0)</f>
        <v>0</v>
      </c>
      <c r="T422" s="925"/>
      <c r="U422" s="925"/>
      <c r="V422" s="711"/>
      <c r="W422" s="926">
        <f>IF(P422=100%,2,0)</f>
        <v>0</v>
      </c>
      <c r="X422" s="926">
        <f>IF(L422&lt;$Z$3,0,1)</f>
        <v>1</v>
      </c>
      <c r="Y422" s="926" t="str">
        <f>IF(W422+X422&gt;1,"CUMPLIDA",IF(X422=1,"EN TERMINO","VENCIDA"))</f>
        <v>EN TERMINO</v>
      </c>
      <c r="Z422" s="927"/>
      <c r="AA422" s="1075"/>
      <c r="AB422" s="1203" t="str">
        <f>IF(Y422&amp;Y423&amp;Y424="CUMPLIDA","CUMPLIDA",IF(OR(Y422="VENCIDA",Y423="VENCIDA",Y424="VENCIDA"),"VENCIDA",IF(W422+W423+W424=6,"CUMPLIDA","EN TERMINO")))</f>
        <v>EN TERMINO</v>
      </c>
      <c r="AE422" s="1096"/>
    </row>
    <row r="423" spans="1:31" s="617" customFormat="1" ht="78" customHeight="1" x14ac:dyDescent="0.25">
      <c r="A423" s="1206"/>
      <c r="B423" s="1209"/>
      <c r="C423" s="1212"/>
      <c r="D423" s="1212" t="s">
        <v>45</v>
      </c>
      <c r="E423" s="1212" t="s">
        <v>45</v>
      </c>
      <c r="F423" s="1212"/>
      <c r="G423" s="1212"/>
      <c r="H423" s="1050" t="s">
        <v>1769</v>
      </c>
      <c r="I423" s="1050" t="s">
        <v>1770</v>
      </c>
      <c r="J423" s="1059">
        <v>4</v>
      </c>
      <c r="K423" s="1052">
        <v>42005</v>
      </c>
      <c r="L423" s="1052">
        <v>42369</v>
      </c>
      <c r="M423" s="125">
        <f t="shared" si="100"/>
        <v>52</v>
      </c>
      <c r="N423" s="935" t="s">
        <v>72</v>
      </c>
      <c r="O423" s="123">
        <v>0</v>
      </c>
      <c r="P423" s="718">
        <f>IF(O423/J423&gt;1,1,+O423/J423)</f>
        <v>0</v>
      </c>
      <c r="Q423" s="125">
        <f>+M423*P423</f>
        <v>0</v>
      </c>
      <c r="R423" s="125">
        <f>IF(L423&lt;=$T$8,Q423,0)</f>
        <v>0</v>
      </c>
      <c r="S423" s="125">
        <f>IF($T$8&gt;=L423,M423,0)</f>
        <v>0</v>
      </c>
      <c r="T423" s="938"/>
      <c r="U423" s="938"/>
      <c r="V423" s="720"/>
      <c r="W423" s="939">
        <f t="shared" ref="W423:W441" si="106">IF(P423=100%,2,0)</f>
        <v>0</v>
      </c>
      <c r="X423" s="939">
        <f t="shared" ref="X423:X441" si="107">IF(L423&lt;$Z$3,0,1)</f>
        <v>1</v>
      </c>
      <c r="Y423" s="939" t="str">
        <f t="shared" ref="Y423:Y441" si="108">IF(W423+X423&gt;1,"CUMPLIDA",IF(X423=1,"EN TERMINO","VENCIDA"))</f>
        <v>EN TERMINO</v>
      </c>
      <c r="Z423" s="940"/>
      <c r="AA423" s="900"/>
      <c r="AB423" s="1214"/>
      <c r="AE423" s="1096"/>
    </row>
    <row r="424" spans="1:31" s="617" customFormat="1" ht="106.5" customHeight="1" thickBot="1" x14ac:dyDescent="0.3">
      <c r="A424" s="1207"/>
      <c r="B424" s="1210"/>
      <c r="C424" s="1213"/>
      <c r="D424" s="1213" t="s">
        <v>45</v>
      </c>
      <c r="E424" s="1213" t="s">
        <v>45</v>
      </c>
      <c r="F424" s="1038" t="s">
        <v>1771</v>
      </c>
      <c r="G424" s="1038" t="s">
        <v>45</v>
      </c>
      <c r="H424" s="1038" t="s">
        <v>1772</v>
      </c>
      <c r="I424" s="1038" t="s">
        <v>1770</v>
      </c>
      <c r="J424" s="1062">
        <v>3</v>
      </c>
      <c r="K424" s="1043">
        <v>42005</v>
      </c>
      <c r="L424" s="1043">
        <v>42368</v>
      </c>
      <c r="M424" s="138">
        <f t="shared" si="100"/>
        <v>51.857142857142854</v>
      </c>
      <c r="N424" s="971" t="s">
        <v>72</v>
      </c>
      <c r="O424" s="136">
        <v>0</v>
      </c>
      <c r="P424" s="722">
        <f>IF(O424/J424&gt;1,1,+O424/J424)</f>
        <v>0</v>
      </c>
      <c r="Q424" s="138">
        <f>+M424*P424</f>
        <v>0</v>
      </c>
      <c r="R424" s="138">
        <f>IF(L424&lt;=$T$8,Q424,0)</f>
        <v>0</v>
      </c>
      <c r="S424" s="138">
        <f>IF($T$8&gt;=L424,M424,0)</f>
        <v>0</v>
      </c>
      <c r="T424" s="974"/>
      <c r="U424" s="974"/>
      <c r="V424" s="732"/>
      <c r="W424" s="975">
        <f t="shared" si="106"/>
        <v>0</v>
      </c>
      <c r="X424" s="975">
        <f t="shared" si="107"/>
        <v>1</v>
      </c>
      <c r="Y424" s="975" t="str">
        <f t="shared" si="108"/>
        <v>EN TERMINO</v>
      </c>
      <c r="Z424" s="976"/>
      <c r="AA424" s="1077"/>
      <c r="AB424" s="1204"/>
      <c r="AE424" s="1096"/>
    </row>
    <row r="425" spans="1:31" s="617" customFormat="1" ht="64.5" customHeight="1" x14ac:dyDescent="0.25">
      <c r="A425" s="1216">
        <v>38</v>
      </c>
      <c r="B425" s="1218"/>
      <c r="C425" s="1211" t="s">
        <v>1773</v>
      </c>
      <c r="D425" s="1211" t="s">
        <v>45</v>
      </c>
      <c r="E425" s="1211" t="s">
        <v>45</v>
      </c>
      <c r="F425" s="1220" t="s">
        <v>1766</v>
      </c>
      <c r="G425" s="1220" t="s">
        <v>45</v>
      </c>
      <c r="H425" s="1030" t="s">
        <v>1767</v>
      </c>
      <c r="I425" s="1030" t="s">
        <v>1768</v>
      </c>
      <c r="J425" s="1058">
        <v>1</v>
      </c>
      <c r="K425" s="1035">
        <v>41913</v>
      </c>
      <c r="L425" s="1035">
        <v>41943</v>
      </c>
      <c r="M425" s="112">
        <f t="shared" si="100"/>
        <v>4.2857142857142856</v>
      </c>
      <c r="N425" s="922" t="s">
        <v>72</v>
      </c>
      <c r="O425" s="110">
        <v>0</v>
      </c>
      <c r="P425" s="709">
        <f t="shared" ref="P425:P441" si="109">IF(O425/J425&gt;1,1,+O425/J425)</f>
        <v>0</v>
      </c>
      <c r="Q425" s="112">
        <f t="shared" ref="Q425:Q441" si="110">+M425*P425</f>
        <v>0</v>
      </c>
      <c r="R425" s="112">
        <f t="shared" ref="R425:R441" si="111">IF(L425&lt;=$T$8,Q425,0)</f>
        <v>0</v>
      </c>
      <c r="S425" s="112">
        <f t="shared" ref="S425:S441" si="112">IF($T$8&gt;=L425,M425,0)</f>
        <v>0</v>
      </c>
      <c r="T425" s="925"/>
      <c r="U425" s="925"/>
      <c r="V425" s="711"/>
      <c r="W425" s="926">
        <f t="shared" si="106"/>
        <v>0</v>
      </c>
      <c r="X425" s="926">
        <f t="shared" si="107"/>
        <v>1</v>
      </c>
      <c r="Y425" s="926" t="str">
        <f t="shared" si="108"/>
        <v>EN TERMINO</v>
      </c>
      <c r="Z425" s="927"/>
      <c r="AA425" s="1075"/>
      <c r="AB425" s="1203" t="str">
        <f>IF(Y425&amp;Y426="CUMPLIDA","CUMPLIDA",IF(OR(Y425="VENCIDA",Y426="VENCIDA"),"VENCIDA",IF(W425+W426=4,"CUMPLIDA","EN TERMINO")))</f>
        <v>EN TERMINO</v>
      </c>
      <c r="AE425" s="1096"/>
    </row>
    <row r="426" spans="1:31" s="617" customFormat="1" ht="71.25" customHeight="1" thickBot="1" x14ac:dyDescent="0.3">
      <c r="A426" s="1217"/>
      <c r="B426" s="1219"/>
      <c r="C426" s="1213"/>
      <c r="D426" s="1213"/>
      <c r="E426" s="1213"/>
      <c r="F426" s="1213"/>
      <c r="G426" s="1213"/>
      <c r="H426" s="1038" t="s">
        <v>1769</v>
      </c>
      <c r="I426" s="1038" t="s">
        <v>1770</v>
      </c>
      <c r="J426" s="1062">
        <v>4</v>
      </c>
      <c r="K426" s="1043">
        <v>42005</v>
      </c>
      <c r="L426" s="1043">
        <v>42369</v>
      </c>
      <c r="M426" s="138">
        <f t="shared" si="100"/>
        <v>52</v>
      </c>
      <c r="N426" s="971" t="s">
        <v>72</v>
      </c>
      <c r="O426" s="136">
        <v>0</v>
      </c>
      <c r="P426" s="722">
        <f t="shared" si="109"/>
        <v>0</v>
      </c>
      <c r="Q426" s="138">
        <f t="shared" si="110"/>
        <v>0</v>
      </c>
      <c r="R426" s="138">
        <f t="shared" si="111"/>
        <v>0</v>
      </c>
      <c r="S426" s="138">
        <f t="shared" si="112"/>
        <v>0</v>
      </c>
      <c r="T426" s="974"/>
      <c r="U426" s="974"/>
      <c r="V426" s="732"/>
      <c r="W426" s="975">
        <f t="shared" si="106"/>
        <v>0</v>
      </c>
      <c r="X426" s="975">
        <f t="shared" si="107"/>
        <v>1</v>
      </c>
      <c r="Y426" s="975" t="str">
        <f t="shared" si="108"/>
        <v>EN TERMINO</v>
      </c>
      <c r="Z426" s="976"/>
      <c r="AA426" s="1077"/>
      <c r="AB426" s="1204"/>
      <c r="AE426" s="1096"/>
    </row>
    <row r="427" spans="1:31" s="617" customFormat="1" ht="165" customHeight="1" x14ac:dyDescent="0.25">
      <c r="A427" s="1195">
        <v>39</v>
      </c>
      <c r="B427" s="1197"/>
      <c r="C427" s="1199" t="s">
        <v>1774</v>
      </c>
      <c r="D427" s="1201" t="s">
        <v>45</v>
      </c>
      <c r="E427" s="1201" t="s">
        <v>45</v>
      </c>
      <c r="F427" s="1221" t="s">
        <v>1775</v>
      </c>
      <c r="G427" s="1221" t="s">
        <v>45</v>
      </c>
      <c r="H427" s="1097" t="s">
        <v>1776</v>
      </c>
      <c r="I427" s="1097" t="s">
        <v>1777</v>
      </c>
      <c r="J427" s="1098">
        <v>1</v>
      </c>
      <c r="K427" s="1099">
        <v>41883</v>
      </c>
      <c r="L427" s="1099">
        <v>41912</v>
      </c>
      <c r="M427" s="294">
        <f t="shared" si="100"/>
        <v>4.1428571428571432</v>
      </c>
      <c r="N427" s="873" t="s">
        <v>72</v>
      </c>
      <c r="O427" s="292">
        <v>1</v>
      </c>
      <c r="P427" s="875">
        <f t="shared" si="109"/>
        <v>1</v>
      </c>
      <c r="Q427" s="294">
        <f t="shared" si="110"/>
        <v>4.1428571428571432</v>
      </c>
      <c r="R427" s="294">
        <f t="shared" si="111"/>
        <v>4.1428571428571432</v>
      </c>
      <c r="S427" s="294">
        <f t="shared" si="112"/>
        <v>4.1428571428571432</v>
      </c>
      <c r="T427" s="1100"/>
      <c r="U427" s="1100"/>
      <c r="V427" s="1101" t="s">
        <v>1778</v>
      </c>
      <c r="W427" s="1102">
        <f t="shared" si="106"/>
        <v>2</v>
      </c>
      <c r="X427" s="1102">
        <f t="shared" si="107"/>
        <v>0</v>
      </c>
      <c r="Y427" s="1102" t="str">
        <f t="shared" si="108"/>
        <v>CUMPLIDA</v>
      </c>
      <c r="Z427" s="1103"/>
      <c r="AA427" s="877"/>
      <c r="AB427" s="1186" t="str">
        <f>IF(Y427&amp;Y428="CUMPLIDA","CUMPLIDA",IF(OR(Y427="VENCIDA",Y428="VENCIDA"),"VENCIDA",IF(W427+W428=4,"CUMPLIDA","EN TERMINO")))</f>
        <v>EN TERMINO</v>
      </c>
      <c r="AE427" s="1096"/>
    </row>
    <row r="428" spans="1:31" s="617" customFormat="1" ht="96.75" customHeight="1" thickBot="1" x14ac:dyDescent="0.3">
      <c r="A428" s="1196">
        <v>39</v>
      </c>
      <c r="B428" s="1198"/>
      <c r="C428" s="1200" t="s">
        <v>1774</v>
      </c>
      <c r="D428" s="1200" t="s">
        <v>45</v>
      </c>
      <c r="E428" s="1200" t="s">
        <v>45</v>
      </c>
      <c r="F428" s="1200" t="s">
        <v>1775</v>
      </c>
      <c r="G428" s="1200" t="s">
        <v>45</v>
      </c>
      <c r="H428" s="1053" t="s">
        <v>1769</v>
      </c>
      <c r="I428" s="1053" t="s">
        <v>1779</v>
      </c>
      <c r="J428" s="1060">
        <v>4</v>
      </c>
      <c r="K428" s="1055">
        <v>42005</v>
      </c>
      <c r="L428" s="1055">
        <v>42369</v>
      </c>
      <c r="M428" s="165">
        <f t="shared" si="100"/>
        <v>52</v>
      </c>
      <c r="N428" s="884" t="s">
        <v>72</v>
      </c>
      <c r="O428" s="163">
        <v>1</v>
      </c>
      <c r="P428" s="886">
        <f t="shared" si="109"/>
        <v>0.25</v>
      </c>
      <c r="Q428" s="165">
        <f t="shared" si="110"/>
        <v>13</v>
      </c>
      <c r="R428" s="165">
        <f t="shared" si="111"/>
        <v>0</v>
      </c>
      <c r="S428" s="165">
        <f t="shared" si="112"/>
        <v>0</v>
      </c>
      <c r="T428" s="947"/>
      <c r="U428" s="947"/>
      <c r="V428" s="948" t="s">
        <v>1780</v>
      </c>
      <c r="W428" s="949">
        <f t="shared" si="106"/>
        <v>0</v>
      </c>
      <c r="X428" s="949">
        <f t="shared" si="107"/>
        <v>1</v>
      </c>
      <c r="Y428" s="949" t="str">
        <f t="shared" si="108"/>
        <v>EN TERMINO</v>
      </c>
      <c r="Z428" s="830"/>
      <c r="AA428" s="831"/>
      <c r="AB428" s="1187"/>
      <c r="AE428" s="1096"/>
    </row>
    <row r="429" spans="1:31" s="617" customFormat="1" ht="113.25" thickBot="1" x14ac:dyDescent="0.3">
      <c r="A429" s="989">
        <v>40</v>
      </c>
      <c r="B429" s="990"/>
      <c r="C429" s="834" t="s">
        <v>1781</v>
      </c>
      <c r="D429" s="834" t="s">
        <v>45</v>
      </c>
      <c r="E429" s="834" t="s">
        <v>45</v>
      </c>
      <c r="F429" s="1104" t="s">
        <v>1782</v>
      </c>
      <c r="G429" s="1104" t="s">
        <v>45</v>
      </c>
      <c r="H429" s="1104" t="s">
        <v>1783</v>
      </c>
      <c r="I429" s="1104" t="s">
        <v>1768</v>
      </c>
      <c r="J429" s="1105">
        <v>1</v>
      </c>
      <c r="K429" s="1106">
        <v>41913</v>
      </c>
      <c r="L429" s="1106">
        <v>41943</v>
      </c>
      <c r="M429" s="83">
        <f t="shared" si="100"/>
        <v>4.2857142857142856</v>
      </c>
      <c r="N429" s="840" t="s">
        <v>72</v>
      </c>
      <c r="O429" s="81">
        <v>0</v>
      </c>
      <c r="P429" s="706">
        <f t="shared" si="109"/>
        <v>0</v>
      </c>
      <c r="Q429" s="83">
        <f t="shared" si="110"/>
        <v>0</v>
      </c>
      <c r="R429" s="83">
        <f t="shared" si="111"/>
        <v>0</v>
      </c>
      <c r="S429" s="83">
        <f t="shared" si="112"/>
        <v>0</v>
      </c>
      <c r="T429" s="998"/>
      <c r="U429" s="998"/>
      <c r="V429" s="702"/>
      <c r="W429" s="999">
        <f t="shared" si="106"/>
        <v>0</v>
      </c>
      <c r="X429" s="999">
        <f t="shared" si="107"/>
        <v>1</v>
      </c>
      <c r="Y429" s="999" t="str">
        <f t="shared" si="108"/>
        <v>EN TERMINO</v>
      </c>
      <c r="Z429" s="1107"/>
      <c r="AA429" s="843"/>
      <c r="AB429" s="87" t="str">
        <f>IF(Y429="CUMPLIDA","CUMPLIDA",IF(Y429="EN TERMINO","EN TERMINO","VENCIDA"))</f>
        <v>EN TERMINO</v>
      </c>
      <c r="AE429" s="1096"/>
    </row>
    <row r="430" spans="1:31" s="617" customFormat="1" ht="38.25" x14ac:dyDescent="0.25">
      <c r="A430" s="1195">
        <v>41</v>
      </c>
      <c r="B430" s="1197"/>
      <c r="C430" s="1201" t="s">
        <v>1784</v>
      </c>
      <c r="D430" s="1201" t="s">
        <v>45</v>
      </c>
      <c r="E430" s="1201" t="s">
        <v>45</v>
      </c>
      <c r="F430" s="1221" t="s">
        <v>1785</v>
      </c>
      <c r="G430" s="1221" t="s">
        <v>45</v>
      </c>
      <c r="H430" s="1097" t="s">
        <v>1786</v>
      </c>
      <c r="I430" s="1097" t="s">
        <v>1777</v>
      </c>
      <c r="J430" s="1098">
        <v>1</v>
      </c>
      <c r="K430" s="1099">
        <v>41913</v>
      </c>
      <c r="L430" s="1099">
        <v>41943</v>
      </c>
      <c r="M430" s="294">
        <f t="shared" si="100"/>
        <v>4.2857142857142856</v>
      </c>
      <c r="N430" s="873" t="s">
        <v>72</v>
      </c>
      <c r="O430" s="292">
        <v>0</v>
      </c>
      <c r="P430" s="875">
        <f t="shared" si="109"/>
        <v>0</v>
      </c>
      <c r="Q430" s="294">
        <f t="shared" si="110"/>
        <v>0</v>
      </c>
      <c r="R430" s="294">
        <f t="shared" si="111"/>
        <v>0</v>
      </c>
      <c r="S430" s="294">
        <f t="shared" si="112"/>
        <v>0</v>
      </c>
      <c r="T430" s="1100"/>
      <c r="U430" s="1100"/>
      <c r="V430" s="1101"/>
      <c r="W430" s="1102">
        <f t="shared" si="106"/>
        <v>0</v>
      </c>
      <c r="X430" s="1102">
        <f t="shared" si="107"/>
        <v>1</v>
      </c>
      <c r="Y430" s="1102" t="str">
        <f t="shared" si="108"/>
        <v>EN TERMINO</v>
      </c>
      <c r="Z430" s="1103"/>
      <c r="AA430" s="877"/>
      <c r="AB430" s="1186" t="str">
        <f>IF(Y430&amp;Y431="CUMPLIDA","CUMPLIDA",IF(OR(Y430="VENCIDA",Y431="VENCIDA"),"VENCIDA",IF(W430+W431=4,"CUMPLIDA","EN TERMINO")))</f>
        <v>EN TERMINO</v>
      </c>
      <c r="AE430" s="1096"/>
    </row>
    <row r="431" spans="1:31" s="617" customFormat="1" ht="39" thickBot="1" x14ac:dyDescent="0.3">
      <c r="A431" s="1196">
        <v>41</v>
      </c>
      <c r="B431" s="1198"/>
      <c r="C431" s="1200" t="s">
        <v>1784</v>
      </c>
      <c r="D431" s="1200" t="s">
        <v>45</v>
      </c>
      <c r="E431" s="1200" t="s">
        <v>45</v>
      </c>
      <c r="F431" s="1200" t="s">
        <v>1785</v>
      </c>
      <c r="G431" s="1200" t="s">
        <v>45</v>
      </c>
      <c r="H431" s="1053" t="s">
        <v>1769</v>
      </c>
      <c r="I431" s="1053" t="s">
        <v>1779</v>
      </c>
      <c r="J431" s="1060">
        <v>4</v>
      </c>
      <c r="K431" s="1055">
        <v>42005</v>
      </c>
      <c r="L431" s="1055">
        <v>42369</v>
      </c>
      <c r="M431" s="165">
        <f t="shared" si="100"/>
        <v>52</v>
      </c>
      <c r="N431" s="884" t="s">
        <v>72</v>
      </c>
      <c r="O431" s="163">
        <v>0</v>
      </c>
      <c r="P431" s="886">
        <f t="shared" si="109"/>
        <v>0</v>
      </c>
      <c r="Q431" s="165">
        <f t="shared" si="110"/>
        <v>0</v>
      </c>
      <c r="R431" s="165">
        <f t="shared" si="111"/>
        <v>0</v>
      </c>
      <c r="S431" s="165">
        <f t="shared" si="112"/>
        <v>0</v>
      </c>
      <c r="T431" s="947"/>
      <c r="U431" s="947"/>
      <c r="V431" s="948"/>
      <c r="W431" s="949">
        <f t="shared" si="106"/>
        <v>0</v>
      </c>
      <c r="X431" s="949">
        <f t="shared" si="107"/>
        <v>1</v>
      </c>
      <c r="Y431" s="949" t="str">
        <f t="shared" si="108"/>
        <v>EN TERMINO</v>
      </c>
      <c r="Z431" s="830"/>
      <c r="AA431" s="831"/>
      <c r="AB431" s="1187"/>
      <c r="AE431" s="1096"/>
    </row>
    <row r="432" spans="1:31" s="617" customFormat="1" ht="127.5" x14ac:dyDescent="0.25">
      <c r="A432" s="1216">
        <v>42</v>
      </c>
      <c r="B432" s="1218"/>
      <c r="C432" s="1211" t="s">
        <v>1787</v>
      </c>
      <c r="D432" s="1211" t="s">
        <v>45</v>
      </c>
      <c r="E432" s="1211" t="s">
        <v>45</v>
      </c>
      <c r="F432" s="1030" t="s">
        <v>1788</v>
      </c>
      <c r="G432" s="1220" t="s">
        <v>45</v>
      </c>
      <c r="H432" s="1030" t="s">
        <v>1789</v>
      </c>
      <c r="I432" s="1030" t="s">
        <v>911</v>
      </c>
      <c r="J432" s="1058">
        <v>1</v>
      </c>
      <c r="K432" s="1035">
        <v>41913</v>
      </c>
      <c r="L432" s="1035">
        <v>41943</v>
      </c>
      <c r="M432" s="112">
        <f t="shared" si="100"/>
        <v>4.2857142857142856</v>
      </c>
      <c r="N432" s="922" t="s">
        <v>72</v>
      </c>
      <c r="O432" s="110">
        <v>0</v>
      </c>
      <c r="P432" s="709">
        <f t="shared" si="109"/>
        <v>0</v>
      </c>
      <c r="Q432" s="112">
        <f t="shared" si="110"/>
        <v>0</v>
      </c>
      <c r="R432" s="112">
        <f t="shared" si="111"/>
        <v>0</v>
      </c>
      <c r="S432" s="112">
        <f t="shared" si="112"/>
        <v>0</v>
      </c>
      <c r="T432" s="925"/>
      <c r="U432" s="925"/>
      <c r="V432" s="711"/>
      <c r="W432" s="926">
        <f t="shared" si="106"/>
        <v>0</v>
      </c>
      <c r="X432" s="926">
        <f t="shared" si="107"/>
        <v>1</v>
      </c>
      <c r="Y432" s="926" t="str">
        <f t="shared" si="108"/>
        <v>EN TERMINO</v>
      </c>
      <c r="Z432" s="927"/>
      <c r="AA432" s="1075"/>
      <c r="AB432" s="1203" t="str">
        <f>IF(Y432&amp;Y433="CUMPLIDA","CUMPLIDA",IF(OR(Y432="VENCIDA",Y433="VENCIDA"),"VENCIDA",IF(W432+W433=4,"CUMPLIDA","EN TERMINO")))</f>
        <v>EN TERMINO</v>
      </c>
      <c r="AE432" s="1096"/>
    </row>
    <row r="433" spans="1:31" s="617" customFormat="1" ht="51.75" thickBot="1" x14ac:dyDescent="0.3">
      <c r="A433" s="1217">
        <v>42</v>
      </c>
      <c r="B433" s="1219"/>
      <c r="C433" s="1213" t="s">
        <v>1787</v>
      </c>
      <c r="D433" s="1213" t="s">
        <v>45</v>
      </c>
      <c r="E433" s="1213" t="s">
        <v>45</v>
      </c>
      <c r="F433" s="1038" t="s">
        <v>1790</v>
      </c>
      <c r="G433" s="1213" t="s">
        <v>45</v>
      </c>
      <c r="H433" s="1038" t="s">
        <v>1791</v>
      </c>
      <c r="I433" s="1038" t="s">
        <v>911</v>
      </c>
      <c r="J433" s="1062">
        <v>1</v>
      </c>
      <c r="K433" s="1043">
        <v>41913</v>
      </c>
      <c r="L433" s="1043">
        <v>41943</v>
      </c>
      <c r="M433" s="138">
        <f t="shared" si="100"/>
        <v>4.2857142857142856</v>
      </c>
      <c r="N433" s="971" t="s">
        <v>72</v>
      </c>
      <c r="O433" s="136">
        <v>0</v>
      </c>
      <c r="P433" s="722">
        <f t="shared" si="109"/>
        <v>0</v>
      </c>
      <c r="Q433" s="138">
        <f t="shared" si="110"/>
        <v>0</v>
      </c>
      <c r="R433" s="138">
        <f t="shared" si="111"/>
        <v>0</v>
      </c>
      <c r="S433" s="138">
        <f t="shared" si="112"/>
        <v>0</v>
      </c>
      <c r="T433" s="974"/>
      <c r="U433" s="974"/>
      <c r="V433" s="732"/>
      <c r="W433" s="975">
        <f t="shared" si="106"/>
        <v>0</v>
      </c>
      <c r="X433" s="975">
        <f t="shared" si="107"/>
        <v>1</v>
      </c>
      <c r="Y433" s="975" t="str">
        <f t="shared" si="108"/>
        <v>EN TERMINO</v>
      </c>
      <c r="Z433" s="976"/>
      <c r="AA433" s="1077"/>
      <c r="AB433" s="1204"/>
      <c r="AE433" s="1096"/>
    </row>
    <row r="434" spans="1:31" s="617" customFormat="1" ht="128.25" thickBot="1" x14ac:dyDescent="0.3">
      <c r="A434" s="978">
        <v>43</v>
      </c>
      <c r="B434" s="979"/>
      <c r="C434" s="848" t="s">
        <v>1792</v>
      </c>
      <c r="D434" s="848" t="s">
        <v>45</v>
      </c>
      <c r="E434" s="848" t="s">
        <v>45</v>
      </c>
      <c r="F434" s="1108" t="s">
        <v>1793</v>
      </c>
      <c r="G434" s="1108" t="s">
        <v>45</v>
      </c>
      <c r="H434" s="1108" t="s">
        <v>1789</v>
      </c>
      <c r="I434" s="1108" t="s">
        <v>911</v>
      </c>
      <c r="J434" s="1109">
        <v>1</v>
      </c>
      <c r="K434" s="1110">
        <v>41913</v>
      </c>
      <c r="L434" s="1110">
        <v>41943</v>
      </c>
      <c r="M434" s="98">
        <f t="shared" si="100"/>
        <v>4.2857142857142856</v>
      </c>
      <c r="N434" s="856" t="s">
        <v>72</v>
      </c>
      <c r="O434" s="96">
        <v>0</v>
      </c>
      <c r="P434" s="858">
        <f t="shared" si="109"/>
        <v>0</v>
      </c>
      <c r="Q434" s="98">
        <f t="shared" si="110"/>
        <v>0</v>
      </c>
      <c r="R434" s="98">
        <f t="shared" si="111"/>
        <v>0</v>
      </c>
      <c r="S434" s="98">
        <f t="shared" si="112"/>
        <v>0</v>
      </c>
      <c r="T434" s="987"/>
      <c r="U434" s="987"/>
      <c r="V434" s="957"/>
      <c r="W434" s="988">
        <f t="shared" si="106"/>
        <v>0</v>
      </c>
      <c r="X434" s="988">
        <f t="shared" si="107"/>
        <v>1</v>
      </c>
      <c r="Y434" s="988" t="str">
        <f t="shared" si="108"/>
        <v>EN TERMINO</v>
      </c>
      <c r="Z434" s="1111"/>
      <c r="AA434" s="860"/>
      <c r="AB434" s="102" t="str">
        <f>IF(Y434="CUMPLIDA","CUMPLIDA",IF(Y434="EN TERMINO","EN TERMINO","VENCIDA"))</f>
        <v>EN TERMINO</v>
      </c>
      <c r="AE434" s="1096"/>
    </row>
    <row r="435" spans="1:31" s="617" customFormat="1" ht="92.25" customHeight="1" x14ac:dyDescent="0.25">
      <c r="A435" s="1205">
        <v>44</v>
      </c>
      <c r="B435" s="1208"/>
      <c r="C435" s="1211" t="s">
        <v>1794</v>
      </c>
      <c r="D435" s="1211" t="s">
        <v>45</v>
      </c>
      <c r="E435" s="1211" t="s">
        <v>45</v>
      </c>
      <c r="F435" s="1030" t="s">
        <v>1795</v>
      </c>
      <c r="G435" s="1030" t="s">
        <v>45</v>
      </c>
      <c r="H435" s="1030" t="s">
        <v>1796</v>
      </c>
      <c r="I435" s="1030" t="s">
        <v>1768</v>
      </c>
      <c r="J435" s="1058">
        <v>1</v>
      </c>
      <c r="K435" s="1035">
        <v>41883</v>
      </c>
      <c r="L435" s="1035">
        <v>41912</v>
      </c>
      <c r="M435" s="112">
        <f t="shared" si="100"/>
        <v>4.1428571428571432</v>
      </c>
      <c r="N435" s="922" t="s">
        <v>72</v>
      </c>
      <c r="O435" s="110">
        <v>1</v>
      </c>
      <c r="P435" s="709">
        <f t="shared" si="109"/>
        <v>1</v>
      </c>
      <c r="Q435" s="112">
        <f t="shared" si="110"/>
        <v>4.1428571428571432</v>
      </c>
      <c r="R435" s="112">
        <f t="shared" si="111"/>
        <v>4.1428571428571432</v>
      </c>
      <c r="S435" s="112">
        <f t="shared" si="112"/>
        <v>4.1428571428571432</v>
      </c>
      <c r="T435" s="925"/>
      <c r="U435" s="925"/>
      <c r="V435" s="711" t="s">
        <v>1797</v>
      </c>
      <c r="W435" s="926">
        <f t="shared" si="106"/>
        <v>2</v>
      </c>
      <c r="X435" s="926">
        <f t="shared" si="107"/>
        <v>0</v>
      </c>
      <c r="Y435" s="926" t="str">
        <f t="shared" si="108"/>
        <v>CUMPLIDA</v>
      </c>
      <c r="Z435" s="927"/>
      <c r="AA435" s="1075"/>
      <c r="AB435" s="1203" t="str">
        <f>IF(Y435&amp;Y436&amp;Y437="CUMPLIDA","CUMPLIDA",IF(OR(Y435="VENCIDA",Y436="VENCIDA",Y437="VENCIDA"),"VENCIDA",IF(W435+W436+W437=6,"CUMPLIDA","EN TERMINO")))</f>
        <v>CUMPLIDA</v>
      </c>
      <c r="AE435" s="1096"/>
    </row>
    <row r="436" spans="1:31" s="617" customFormat="1" ht="56.25" customHeight="1" x14ac:dyDescent="0.25">
      <c r="A436" s="1206">
        <v>44</v>
      </c>
      <c r="B436" s="1209"/>
      <c r="C436" s="1212" t="s">
        <v>1794</v>
      </c>
      <c r="D436" s="1212" t="s">
        <v>45</v>
      </c>
      <c r="E436" s="1212" t="s">
        <v>45</v>
      </c>
      <c r="F436" s="1215" t="s">
        <v>1798</v>
      </c>
      <c r="G436" s="1212" t="s">
        <v>45</v>
      </c>
      <c r="H436" s="1050" t="s">
        <v>1799</v>
      </c>
      <c r="I436" s="1050" t="s">
        <v>1768</v>
      </c>
      <c r="J436" s="1059">
        <v>1</v>
      </c>
      <c r="K436" s="1052">
        <v>41831</v>
      </c>
      <c r="L436" s="1052">
        <v>41851</v>
      </c>
      <c r="M436" s="125">
        <f t="shared" si="100"/>
        <v>2.8571428571428572</v>
      </c>
      <c r="N436" s="935" t="s">
        <v>72</v>
      </c>
      <c r="O436" s="123">
        <v>1</v>
      </c>
      <c r="P436" s="718">
        <f t="shared" si="109"/>
        <v>1</v>
      </c>
      <c r="Q436" s="125">
        <f t="shared" si="110"/>
        <v>2.8571428571428572</v>
      </c>
      <c r="R436" s="125">
        <f t="shared" si="111"/>
        <v>2.8571428571428572</v>
      </c>
      <c r="S436" s="125">
        <f t="shared" si="112"/>
        <v>2.8571428571428572</v>
      </c>
      <c r="T436" s="938"/>
      <c r="U436" s="938"/>
      <c r="V436" s="720" t="s">
        <v>1800</v>
      </c>
      <c r="W436" s="939">
        <f t="shared" si="106"/>
        <v>2</v>
      </c>
      <c r="X436" s="939">
        <f t="shared" si="107"/>
        <v>0</v>
      </c>
      <c r="Y436" s="939" t="str">
        <f t="shared" si="108"/>
        <v>CUMPLIDA</v>
      </c>
      <c r="Z436" s="940"/>
      <c r="AA436" s="900"/>
      <c r="AB436" s="1214"/>
      <c r="AE436" s="1096"/>
    </row>
    <row r="437" spans="1:31" s="617" customFormat="1" ht="243" thickBot="1" x14ac:dyDescent="0.3">
      <c r="A437" s="1207">
        <v>44</v>
      </c>
      <c r="B437" s="1210"/>
      <c r="C437" s="1213" t="s">
        <v>1794</v>
      </c>
      <c r="D437" s="1213" t="s">
        <v>45</v>
      </c>
      <c r="E437" s="1213" t="s">
        <v>45</v>
      </c>
      <c r="F437" s="1213"/>
      <c r="G437" s="1213"/>
      <c r="H437" s="1038" t="s">
        <v>1801</v>
      </c>
      <c r="I437" s="1038" t="s">
        <v>1770</v>
      </c>
      <c r="J437" s="1062">
        <v>10</v>
      </c>
      <c r="K437" s="1043">
        <v>41852</v>
      </c>
      <c r="L437" s="1043">
        <v>41882</v>
      </c>
      <c r="M437" s="138">
        <f t="shared" si="100"/>
        <v>4.2857142857142856</v>
      </c>
      <c r="N437" s="971" t="s">
        <v>72</v>
      </c>
      <c r="O437" s="136">
        <v>10</v>
      </c>
      <c r="P437" s="722">
        <f t="shared" si="109"/>
        <v>1</v>
      </c>
      <c r="Q437" s="138">
        <f t="shared" si="110"/>
        <v>4.2857142857142856</v>
      </c>
      <c r="R437" s="138">
        <f t="shared" si="111"/>
        <v>4.2857142857142856</v>
      </c>
      <c r="S437" s="138">
        <f t="shared" si="112"/>
        <v>4.2857142857142856</v>
      </c>
      <c r="T437" s="974"/>
      <c r="U437" s="974"/>
      <c r="V437" s="732" t="s">
        <v>1802</v>
      </c>
      <c r="W437" s="975">
        <f t="shared" si="106"/>
        <v>2</v>
      </c>
      <c r="X437" s="975">
        <f t="shared" si="107"/>
        <v>0</v>
      </c>
      <c r="Y437" s="975" t="str">
        <f t="shared" si="108"/>
        <v>CUMPLIDA</v>
      </c>
      <c r="Z437" s="976"/>
      <c r="AA437" s="1077"/>
      <c r="AB437" s="1204"/>
      <c r="AE437" s="1096"/>
    </row>
    <row r="438" spans="1:31" s="617" customFormat="1" ht="102" x14ac:dyDescent="0.25">
      <c r="A438" s="1195">
        <v>45</v>
      </c>
      <c r="B438" s="1197"/>
      <c r="C438" s="1199" t="s">
        <v>1803</v>
      </c>
      <c r="D438" s="1201" t="s">
        <v>45</v>
      </c>
      <c r="E438" s="1201" t="s">
        <v>45</v>
      </c>
      <c r="F438" s="1097" t="s">
        <v>1798</v>
      </c>
      <c r="G438" s="1202" t="s">
        <v>45</v>
      </c>
      <c r="H438" s="1097" t="s">
        <v>1799</v>
      </c>
      <c r="I438" s="1097" t="s">
        <v>1768</v>
      </c>
      <c r="J438" s="1098">
        <v>1</v>
      </c>
      <c r="K438" s="1099">
        <v>41831</v>
      </c>
      <c r="L438" s="1099">
        <v>41851</v>
      </c>
      <c r="M438" s="294">
        <f t="shared" si="100"/>
        <v>2.8571428571428572</v>
      </c>
      <c r="N438" s="873" t="s">
        <v>72</v>
      </c>
      <c r="O438" s="292">
        <v>1</v>
      </c>
      <c r="P438" s="875">
        <f t="shared" si="109"/>
        <v>1</v>
      </c>
      <c r="Q438" s="294">
        <f t="shared" si="110"/>
        <v>2.8571428571428572</v>
      </c>
      <c r="R438" s="294">
        <f t="shared" si="111"/>
        <v>2.8571428571428572</v>
      </c>
      <c r="S438" s="294">
        <f t="shared" si="112"/>
        <v>2.8571428571428572</v>
      </c>
      <c r="T438" s="1100"/>
      <c r="U438" s="1100"/>
      <c r="V438" s="720" t="s">
        <v>1800</v>
      </c>
      <c r="W438" s="1102">
        <f t="shared" si="106"/>
        <v>2</v>
      </c>
      <c r="X438" s="1102">
        <f t="shared" si="107"/>
        <v>0</v>
      </c>
      <c r="Y438" s="1102" t="str">
        <f t="shared" si="108"/>
        <v>CUMPLIDA</v>
      </c>
      <c r="Z438" s="1103"/>
      <c r="AA438" s="877"/>
      <c r="AB438" s="1186" t="str">
        <f>IF(Y438&amp;Y439="CUMPLIDA","CUMPLIDA",IF(OR(Y438="VENCIDA",Y439="VENCIDA"),"VENCIDA",IF(W438+W439=4,"CUMPLIDA","EN TERMINO")))</f>
        <v>CUMPLIDA</v>
      </c>
      <c r="AE438" s="1096"/>
    </row>
    <row r="439" spans="1:31" s="617" customFormat="1" ht="318.75" customHeight="1" thickBot="1" x14ac:dyDescent="0.3">
      <c r="A439" s="1196">
        <v>45</v>
      </c>
      <c r="B439" s="1198"/>
      <c r="C439" s="1200" t="s">
        <v>1803</v>
      </c>
      <c r="D439" s="1200" t="s">
        <v>45</v>
      </c>
      <c r="E439" s="1200" t="s">
        <v>45</v>
      </c>
      <c r="F439" s="1053" t="s">
        <v>1804</v>
      </c>
      <c r="G439" s="1200" t="s">
        <v>45</v>
      </c>
      <c r="H439" s="1053" t="s">
        <v>1805</v>
      </c>
      <c r="I439" s="1053" t="s">
        <v>1770</v>
      </c>
      <c r="J439" s="1060">
        <v>1</v>
      </c>
      <c r="K439" s="1055">
        <v>41852</v>
      </c>
      <c r="L439" s="1055">
        <v>41912</v>
      </c>
      <c r="M439" s="165">
        <f t="shared" si="100"/>
        <v>8.5714285714285712</v>
      </c>
      <c r="N439" s="884" t="s">
        <v>72</v>
      </c>
      <c r="O439" s="163">
        <v>1</v>
      </c>
      <c r="P439" s="886">
        <f t="shared" si="109"/>
        <v>1</v>
      </c>
      <c r="Q439" s="165">
        <f t="shared" si="110"/>
        <v>8.5714285714285712</v>
      </c>
      <c r="R439" s="165">
        <f t="shared" si="111"/>
        <v>8.5714285714285712</v>
      </c>
      <c r="S439" s="165">
        <f t="shared" si="112"/>
        <v>8.5714285714285712</v>
      </c>
      <c r="T439" s="947"/>
      <c r="U439" s="947"/>
      <c r="V439" s="948" t="s">
        <v>1806</v>
      </c>
      <c r="W439" s="949">
        <f t="shared" si="106"/>
        <v>2</v>
      </c>
      <c r="X439" s="949">
        <f t="shared" si="107"/>
        <v>0</v>
      </c>
      <c r="Y439" s="949" t="str">
        <f t="shared" si="108"/>
        <v>CUMPLIDA</v>
      </c>
      <c r="Z439" s="830"/>
      <c r="AA439" s="831"/>
      <c r="AB439" s="1187"/>
      <c r="AE439" s="1096"/>
    </row>
    <row r="440" spans="1:31" s="617" customFormat="1" ht="128.25" thickBot="1" x14ac:dyDescent="0.3">
      <c r="A440" s="989">
        <v>46</v>
      </c>
      <c r="B440" s="990"/>
      <c r="C440" s="834" t="s">
        <v>1807</v>
      </c>
      <c r="D440" s="834" t="s">
        <v>45</v>
      </c>
      <c r="E440" s="834" t="s">
        <v>45</v>
      </c>
      <c r="F440" s="1104" t="s">
        <v>1808</v>
      </c>
      <c r="G440" s="1104" t="s">
        <v>45</v>
      </c>
      <c r="H440" s="1104" t="s">
        <v>1809</v>
      </c>
      <c r="I440" s="1104" t="s">
        <v>373</v>
      </c>
      <c r="J440" s="1105">
        <v>1</v>
      </c>
      <c r="K440" s="1106">
        <v>41883</v>
      </c>
      <c r="L440" s="1106">
        <v>42185</v>
      </c>
      <c r="M440" s="83">
        <f t="shared" si="100"/>
        <v>43.142857142857146</v>
      </c>
      <c r="N440" s="840" t="s">
        <v>72</v>
      </c>
      <c r="O440" s="81">
        <v>0</v>
      </c>
      <c r="P440" s="706">
        <f t="shared" si="109"/>
        <v>0</v>
      </c>
      <c r="Q440" s="83">
        <f t="shared" si="110"/>
        <v>0</v>
      </c>
      <c r="R440" s="83">
        <f t="shared" si="111"/>
        <v>0</v>
      </c>
      <c r="S440" s="83">
        <f t="shared" si="112"/>
        <v>0</v>
      </c>
      <c r="T440" s="998"/>
      <c r="U440" s="998"/>
      <c r="V440" s="702"/>
      <c r="W440" s="999">
        <f t="shared" si="106"/>
        <v>0</v>
      </c>
      <c r="X440" s="999">
        <f t="shared" si="107"/>
        <v>1</v>
      </c>
      <c r="Y440" s="999" t="str">
        <f t="shared" si="108"/>
        <v>EN TERMINO</v>
      </c>
      <c r="Z440" s="1107"/>
      <c r="AA440" s="843"/>
      <c r="AB440" s="87" t="str">
        <f>IF(Y440="CUMPLIDA","CUMPLIDA",IF(Y440="EN TERMINO","EN TERMINO","VENCIDA"))</f>
        <v>EN TERMINO</v>
      </c>
      <c r="AE440" s="1096"/>
    </row>
    <row r="441" spans="1:31" s="617" customFormat="1" ht="243" customHeight="1" thickBot="1" x14ac:dyDescent="0.3">
      <c r="A441" s="1078">
        <v>47</v>
      </c>
      <c r="B441" s="1079"/>
      <c r="C441" s="1112" t="s">
        <v>1810</v>
      </c>
      <c r="D441" s="1080" t="s">
        <v>45</v>
      </c>
      <c r="E441" s="1080" t="s">
        <v>45</v>
      </c>
      <c r="F441" s="1113" t="s">
        <v>1811</v>
      </c>
      <c r="G441" s="1113" t="s">
        <v>45</v>
      </c>
      <c r="H441" s="1113" t="s">
        <v>1791</v>
      </c>
      <c r="I441" s="1113" t="s">
        <v>1768</v>
      </c>
      <c r="J441" s="1114">
        <v>1</v>
      </c>
      <c r="K441" s="1115">
        <v>41883</v>
      </c>
      <c r="L441" s="1115">
        <v>41912</v>
      </c>
      <c r="M441" s="187">
        <f t="shared" si="100"/>
        <v>4.1428571428571432</v>
      </c>
      <c r="N441" s="1081" t="s">
        <v>72</v>
      </c>
      <c r="O441" s="185">
        <v>1</v>
      </c>
      <c r="P441" s="1082">
        <f t="shared" si="109"/>
        <v>1</v>
      </c>
      <c r="Q441" s="187">
        <f t="shared" si="110"/>
        <v>4.1428571428571432</v>
      </c>
      <c r="R441" s="187">
        <f t="shared" si="111"/>
        <v>4.1428571428571432</v>
      </c>
      <c r="S441" s="187">
        <f t="shared" si="112"/>
        <v>4.1428571428571432</v>
      </c>
      <c r="T441" s="1083"/>
      <c r="U441" s="1083"/>
      <c r="V441" s="736" t="s">
        <v>1812</v>
      </c>
      <c r="W441" s="1084">
        <f t="shared" si="106"/>
        <v>2</v>
      </c>
      <c r="X441" s="1084">
        <f t="shared" si="107"/>
        <v>0</v>
      </c>
      <c r="Y441" s="1084" t="str">
        <f t="shared" si="108"/>
        <v>CUMPLIDA</v>
      </c>
      <c r="Z441" s="1085"/>
      <c r="AA441" s="1086"/>
      <c r="AB441" s="191" t="str">
        <f>IF(Y441="CUMPLIDA","CUMPLIDA",IF(Y441="EN TERMINO","EN TERMINO","VENCIDA"))</f>
        <v>CUMPLIDA</v>
      </c>
      <c r="AE441" s="1096"/>
    </row>
    <row r="442" spans="1:31" s="617" customFormat="1" ht="15.75" thickBot="1" x14ac:dyDescent="0.3">
      <c r="A442" s="1078"/>
      <c r="B442" s="1079"/>
      <c r="C442" s="1080"/>
      <c r="D442" s="1080"/>
      <c r="E442" s="1080"/>
      <c r="F442" s="1113"/>
      <c r="G442" s="1113"/>
      <c r="H442" s="1113"/>
      <c r="I442" s="1113"/>
      <c r="J442" s="1114"/>
      <c r="K442" s="1115"/>
      <c r="L442" s="1115"/>
      <c r="M442" s="187"/>
      <c r="N442" s="1081"/>
      <c r="O442" s="185"/>
      <c r="P442" s="1082"/>
      <c r="Q442" s="187"/>
      <c r="R442" s="187"/>
      <c r="S442" s="187"/>
      <c r="T442" s="1083"/>
      <c r="U442" s="1083"/>
      <c r="V442" s="736"/>
      <c r="W442" s="1084"/>
      <c r="X442" s="1084"/>
      <c r="Y442" s="1084"/>
      <c r="Z442" s="1085"/>
      <c r="AA442" s="1086"/>
      <c r="AB442" s="191"/>
      <c r="AE442" s="832"/>
    </row>
    <row r="443" spans="1:31" ht="13.5" thickBot="1" x14ac:dyDescent="0.25">
      <c r="A443" s="1116"/>
      <c r="B443" s="1116"/>
      <c r="C443" s="1116"/>
      <c r="D443" s="1116"/>
      <c r="E443" s="1116"/>
      <c r="F443" s="1116"/>
      <c r="G443" s="1116"/>
      <c r="H443" s="1116"/>
      <c r="I443" s="1116"/>
      <c r="J443" s="1116"/>
      <c r="K443" s="1116"/>
      <c r="L443" s="1116"/>
      <c r="M443" s="1116"/>
      <c r="N443" s="1116"/>
      <c r="O443" s="1116"/>
      <c r="P443" s="1116"/>
      <c r="Q443" s="1116"/>
      <c r="R443" s="1116"/>
      <c r="S443" s="1116"/>
      <c r="T443" s="1116"/>
      <c r="U443" s="1116"/>
      <c r="V443" s="1116"/>
    </row>
    <row r="444" spans="1:31" ht="13.5" thickBot="1" x14ac:dyDescent="0.25">
      <c r="A444" s="1188" t="s">
        <v>1813</v>
      </c>
      <c r="B444" s="1189"/>
      <c r="C444" s="1117"/>
      <c r="D444" s="1117"/>
      <c r="E444" s="1117"/>
      <c r="F444" s="1117"/>
      <c r="G444" s="1117"/>
      <c r="H444" s="1117"/>
      <c r="I444" s="1117"/>
      <c r="J444" s="1117"/>
      <c r="K444" s="1117"/>
      <c r="L444" s="1118"/>
      <c r="M444" s="1118"/>
      <c r="N444" s="1118"/>
      <c r="O444" s="84"/>
      <c r="P444" s="1119">
        <f>SUM(P12:P441)</f>
        <v>227.57833333333335</v>
      </c>
      <c r="Q444" s="1119">
        <f>SUM(Q12:Q441)</f>
        <v>6642.5878571428593</v>
      </c>
      <c r="R444" s="1119">
        <f>SUM(R12:R441)</f>
        <v>6066.1402380952413</v>
      </c>
      <c r="S444" s="1119">
        <f>SUM(S12:S441)</f>
        <v>9683.0000000000018</v>
      </c>
      <c r="T444" s="1120"/>
      <c r="U444" s="1121"/>
      <c r="V444" s="1122"/>
    </row>
    <row r="445" spans="1:31" x14ac:dyDescent="0.2">
      <c r="A445" s="1190" t="s">
        <v>1814</v>
      </c>
      <c r="B445" s="1191"/>
      <c r="C445" s="1191"/>
      <c r="D445" s="1191"/>
      <c r="E445" s="1123"/>
      <c r="F445" s="1123"/>
      <c r="G445" s="1123"/>
      <c r="H445" s="1123"/>
      <c r="I445" s="1123"/>
      <c r="J445" s="1123"/>
      <c r="K445" s="1123"/>
      <c r="L445" s="1123"/>
      <c r="M445" s="1123"/>
      <c r="O445" s="1124"/>
      <c r="P445" s="1125"/>
      <c r="Q445" s="1125"/>
      <c r="R445" s="1125"/>
      <c r="S445" s="1125"/>
      <c r="T445" s="1124"/>
      <c r="U445" s="1124"/>
    </row>
    <row r="446" spans="1:31" ht="13.5" thickBot="1" x14ac:dyDescent="0.25">
      <c r="A446" s="1126"/>
      <c r="B446" s="1127"/>
      <c r="C446" s="1127"/>
      <c r="D446" s="1127"/>
      <c r="E446" s="1127"/>
      <c r="F446" s="1127"/>
      <c r="G446" s="1127"/>
      <c r="H446" s="1127"/>
      <c r="I446" s="1127"/>
      <c r="J446" s="1127"/>
      <c r="K446" s="1127"/>
      <c r="L446" s="1127"/>
      <c r="M446" s="1127"/>
      <c r="N446" s="1128"/>
      <c r="O446" s="1124"/>
      <c r="P446" s="1125"/>
      <c r="Q446" s="1125"/>
      <c r="R446" s="1125"/>
      <c r="S446" s="1125"/>
      <c r="T446" s="1124"/>
      <c r="U446" s="1124"/>
    </row>
    <row r="447" spans="1:31" ht="13.5" thickBot="1" x14ac:dyDescent="0.25">
      <c r="A447" s="1125"/>
      <c r="B447" s="1125"/>
      <c r="C447" s="1124"/>
      <c r="D447" s="1124"/>
      <c r="E447" s="1124"/>
      <c r="F447" s="1124"/>
      <c r="G447" s="1124"/>
      <c r="H447" s="1124"/>
      <c r="I447" s="1124"/>
      <c r="J447" s="1124"/>
      <c r="K447" s="1124"/>
      <c r="L447" s="1124"/>
      <c r="M447" s="1124"/>
      <c r="N447" s="1129" t="s">
        <v>1815</v>
      </c>
      <c r="O447" s="1130"/>
      <c r="P447" s="1130"/>
      <c r="Q447" s="1130"/>
      <c r="R447" s="1130"/>
      <c r="S447" s="1131"/>
      <c r="T447" s="1132"/>
    </row>
    <row r="448" spans="1:31" ht="13.5" thickBot="1" x14ac:dyDescent="0.25">
      <c r="A448" s="1125"/>
      <c r="B448" s="1125"/>
      <c r="C448" s="1124"/>
      <c r="D448" s="1124"/>
      <c r="E448" s="1124"/>
      <c r="F448" s="1124"/>
      <c r="G448" s="1124"/>
      <c r="H448" s="1124"/>
      <c r="I448" s="1124"/>
      <c r="J448" s="1124"/>
      <c r="K448" s="1124"/>
      <c r="L448" s="1124"/>
      <c r="M448" s="1124"/>
      <c r="N448" s="1129" t="s">
        <v>1816</v>
      </c>
      <c r="O448" s="1130"/>
      <c r="P448" s="1130"/>
      <c r="Q448" s="1130"/>
      <c r="R448" s="1130"/>
      <c r="S448" s="1131"/>
      <c r="T448" s="1132"/>
      <c r="AB448" s="940" t="s">
        <v>1817</v>
      </c>
      <c r="AC448" s="940">
        <f>COUNTIF($AB$12:$AB$441,AB448)</f>
        <v>131</v>
      </c>
    </row>
    <row r="449" spans="1:29 16146:16154" ht="15" thickBot="1" x14ac:dyDescent="0.25">
      <c r="A449" s="1192" t="s">
        <v>1818</v>
      </c>
      <c r="B449" s="1193"/>
      <c r="C449" s="1133"/>
      <c r="D449" s="1133"/>
      <c r="E449" s="1134"/>
      <c r="F449" s="1124"/>
      <c r="N449" s="1135" t="s">
        <v>1819</v>
      </c>
      <c r="O449" s="1136"/>
      <c r="P449" s="1136"/>
      <c r="Q449" s="1137" t="s">
        <v>1820</v>
      </c>
      <c r="R449" s="1138"/>
      <c r="S449" s="1139">
        <f>+S444</f>
        <v>9683.0000000000018</v>
      </c>
      <c r="AB449" s="940" t="s">
        <v>1821</v>
      </c>
      <c r="AC449" s="940">
        <f>COUNTIF($AB$12:$AB$441,AB449)</f>
        <v>26</v>
      </c>
    </row>
    <row r="450" spans="1:29 16146:16154" ht="15" thickBot="1" x14ac:dyDescent="0.25">
      <c r="C450" s="8"/>
      <c r="D450" s="8"/>
      <c r="E450" s="8"/>
      <c r="F450" s="1124"/>
      <c r="N450" s="1140" t="s">
        <v>1822</v>
      </c>
      <c r="O450" s="1141"/>
      <c r="P450" s="1141"/>
      <c r="Q450" s="1142" t="s">
        <v>1823</v>
      </c>
      <c r="R450" s="1143"/>
      <c r="S450" s="1144">
        <f>SUM(M12:M441)</f>
        <v>13525.285714285725</v>
      </c>
      <c r="AB450" s="940" t="s">
        <v>1824</v>
      </c>
      <c r="AC450" s="940">
        <f>COUNTIF($AB$12:$AB$441,AB450)</f>
        <v>100</v>
      </c>
    </row>
    <row r="451" spans="1:29 16146:16154" ht="39" thickBot="1" x14ac:dyDescent="0.25">
      <c r="A451" s="1145"/>
      <c r="B451" s="1146"/>
      <c r="C451" s="1181" t="s">
        <v>1825</v>
      </c>
      <c r="D451" s="1182"/>
      <c r="E451" s="1183"/>
      <c r="F451" s="1124"/>
      <c r="H451" s="1194"/>
      <c r="I451" s="1194"/>
      <c r="J451" s="1194"/>
      <c r="K451" s="1194"/>
      <c r="L451" s="1194"/>
      <c r="N451" s="1135" t="s">
        <v>1826</v>
      </c>
      <c r="O451" s="1136"/>
      <c r="P451" s="1136"/>
      <c r="Q451" s="1147" t="s">
        <v>1827</v>
      </c>
      <c r="R451" s="1148"/>
      <c r="S451" s="1149">
        <f>IF(R444=0,0,+R444/S449)</f>
        <v>0.62647322504339975</v>
      </c>
      <c r="AB451" s="940" t="s">
        <v>1828</v>
      </c>
      <c r="AC451" s="940">
        <f>SUM(AC448:AC450)</f>
        <v>257</v>
      </c>
    </row>
    <row r="452" spans="1:29 16146:16154" ht="15" thickBot="1" x14ac:dyDescent="0.25">
      <c r="A452" s="1150"/>
      <c r="B452" s="1151"/>
      <c r="C452" s="1181" t="s">
        <v>1829</v>
      </c>
      <c r="D452" s="1182"/>
      <c r="E452" s="1183"/>
      <c r="F452" s="1124"/>
      <c r="H452" s="1184" t="s">
        <v>1830</v>
      </c>
      <c r="I452" s="1184"/>
      <c r="J452" s="1184"/>
      <c r="K452" s="1184"/>
      <c r="L452" s="1184"/>
      <c r="N452" s="1140" t="s">
        <v>1831</v>
      </c>
      <c r="O452" s="1141"/>
      <c r="P452" s="1141"/>
      <c r="Q452" s="1142" t="s">
        <v>1832</v>
      </c>
      <c r="R452" s="1143"/>
      <c r="S452" s="1152">
        <f>IF(Q444=0,0,+Q444/S450)</f>
        <v>0.49112366255796003</v>
      </c>
    </row>
    <row r="453" spans="1:29 16146:16154" ht="13.5" thickBot="1" x14ac:dyDescent="0.25">
      <c r="A453" s="1153"/>
      <c r="B453" s="1154"/>
      <c r="C453" s="1181" t="s">
        <v>1833</v>
      </c>
      <c r="D453" s="1182"/>
      <c r="E453" s="1183"/>
      <c r="F453" s="1124"/>
      <c r="H453" s="1185" t="s">
        <v>1834</v>
      </c>
      <c r="I453" s="1185"/>
      <c r="J453" s="1185"/>
      <c r="K453" s="1185"/>
      <c r="L453" s="1185"/>
      <c r="O453" s="1124"/>
      <c r="P453" s="1125"/>
      <c r="Q453" s="1125"/>
      <c r="R453" s="1125"/>
      <c r="S453" s="1125"/>
      <c r="T453" s="1124"/>
      <c r="U453" s="1124"/>
    </row>
    <row r="454" spans="1:29 16146:16154" ht="13.5" thickBot="1" x14ac:dyDescent="0.25">
      <c r="A454" s="1155"/>
      <c r="B454" s="1156"/>
      <c r="C454" s="1181" t="s">
        <v>1835</v>
      </c>
      <c r="D454" s="1182"/>
      <c r="E454" s="1183"/>
      <c r="F454" s="1124"/>
      <c r="O454" s="1157"/>
      <c r="P454" s="1157"/>
      <c r="Q454" s="1157"/>
      <c r="R454" s="1157"/>
      <c r="S454" s="1157"/>
      <c r="T454" s="1157"/>
      <c r="U454" s="1157"/>
    </row>
    <row r="455" spans="1:29 16146:16154" x14ac:dyDescent="0.2">
      <c r="A455" s="1125"/>
      <c r="B455" s="1125"/>
      <c r="C455" s="1124"/>
      <c r="D455" s="1124"/>
      <c r="E455" s="1124"/>
      <c r="F455" s="1124"/>
      <c r="G455" s="1124"/>
      <c r="H455" s="1124"/>
      <c r="I455" s="1124"/>
      <c r="J455" s="1124"/>
      <c r="K455" s="1124"/>
      <c r="L455" s="1124"/>
      <c r="M455" s="1124"/>
      <c r="WWA455" s="1158" t="s">
        <v>1836</v>
      </c>
      <c r="WWB455" s="1159" t="s">
        <v>1821</v>
      </c>
      <c r="WWC455" s="1160" t="s">
        <v>1817</v>
      </c>
      <c r="WWD455" s="1161" t="s">
        <v>1824</v>
      </c>
      <c r="WWE455" s="1162" t="s">
        <v>1828</v>
      </c>
    </row>
    <row r="456" spans="1:29 16146:16154" x14ac:dyDescent="0.2">
      <c r="A456" s="1125"/>
      <c r="B456" s="1125"/>
      <c r="C456" s="1124"/>
      <c r="D456" s="1124"/>
      <c r="E456" s="1124"/>
      <c r="F456" s="1124"/>
      <c r="G456" s="1124"/>
      <c r="H456" s="1124"/>
      <c r="I456" s="1124"/>
      <c r="J456" s="1124"/>
      <c r="K456" s="1124"/>
      <c r="L456" s="1124"/>
      <c r="M456" s="1124"/>
      <c r="WVZ456" s="1163"/>
      <c r="WWA456" s="940" t="s">
        <v>1837</v>
      </c>
      <c r="WWB456" s="1164">
        <f>COUNTIF($AB$12:$AB$88,$WWB$455)</f>
        <v>2</v>
      </c>
      <c r="WWC456" s="1165">
        <f>COUNTIF($AB$12:$AB$88,$WWC$455)</f>
        <v>0</v>
      </c>
      <c r="WWD456" s="1166">
        <f>COUNTIF($AB$12:$AB$88,$WWD$455)</f>
        <v>43</v>
      </c>
      <c r="WWE456" s="1167">
        <f t="shared" ref="WWE456:WWE470" si="113">SUM(WWB456:WWD456)</f>
        <v>45</v>
      </c>
    </row>
    <row r="457" spans="1:29 16146:16154" x14ac:dyDescent="0.2">
      <c r="A457" s="1125"/>
      <c r="B457" s="1125"/>
      <c r="C457" s="1124"/>
      <c r="D457" s="1124"/>
      <c r="E457" s="1124"/>
      <c r="F457" s="1124"/>
      <c r="G457" s="1124"/>
      <c r="H457" s="1124"/>
      <c r="I457" s="1124"/>
      <c r="J457" s="1124"/>
      <c r="K457" s="1124"/>
      <c r="L457" s="1124"/>
      <c r="M457" s="1124"/>
      <c r="WVZ457" s="1168"/>
      <c r="WWA457" s="940" t="s">
        <v>1838</v>
      </c>
      <c r="WWB457" s="1164">
        <f>COUNTIF($AB$90:$AB$142,$WWB$455)</f>
        <v>8</v>
      </c>
      <c r="WWC457" s="1165">
        <f>COUNTIF($AB$90:$AB$142,$WWC$455)</f>
        <v>25</v>
      </c>
      <c r="WWD457" s="1166">
        <f>COUNTIF($AB$90:$AB$142,$WWD$455)</f>
        <v>0</v>
      </c>
      <c r="WWE457" s="1167">
        <f t="shared" si="113"/>
        <v>33</v>
      </c>
    </row>
    <row r="458" spans="1:29 16146:16154" x14ac:dyDescent="0.2">
      <c r="C458" s="1157"/>
      <c r="D458" s="1157"/>
      <c r="E458" s="1157"/>
      <c r="F458" s="1157"/>
      <c r="G458" s="1157"/>
      <c r="H458" s="1157"/>
      <c r="I458" s="1157"/>
      <c r="J458" s="1157"/>
      <c r="K458" s="1157"/>
      <c r="L458" s="1157"/>
      <c r="M458" s="1157"/>
      <c r="S458" s="1169"/>
      <c r="WVZ458" s="10"/>
      <c r="WWA458" s="940" t="s">
        <v>1839</v>
      </c>
      <c r="WWB458" s="1164">
        <f>COUNTIF($AB$144:$AB$152,$WWB$455)</f>
        <v>2</v>
      </c>
      <c r="WWC458" s="1165">
        <f>COUNTIF($AB$144:$AB$152,$WWC$455)</f>
        <v>5</v>
      </c>
      <c r="WWD458" s="1166">
        <f>COUNTIF($AB$144:$AB$152,$WWD$455)</f>
        <v>0</v>
      </c>
      <c r="WWE458" s="1167">
        <f t="shared" si="113"/>
        <v>7</v>
      </c>
    </row>
    <row r="459" spans="1:29 16146:16154" x14ac:dyDescent="0.2">
      <c r="WVZ459" s="22"/>
      <c r="WWA459" s="940" t="s">
        <v>1840</v>
      </c>
      <c r="WWB459" s="1164">
        <f>COUNTIF($AB$154:$AB$164,$WWB$455)</f>
        <v>1</v>
      </c>
      <c r="WWC459" s="1165">
        <f>COUNTIF($AB$154:$AB$164,$WWC$455)</f>
        <v>7</v>
      </c>
      <c r="WWD459" s="1166">
        <f>COUNTIF($AB$154:$AB$164,$WWD$455)</f>
        <v>1</v>
      </c>
      <c r="WWE459" s="1167">
        <f t="shared" si="113"/>
        <v>9</v>
      </c>
      <c r="WWH459" s="1170"/>
    </row>
    <row r="460" spans="1:29 16146:16154" x14ac:dyDescent="0.2">
      <c r="WVZ460" s="11"/>
      <c r="WWA460" s="940" t="s">
        <v>1841</v>
      </c>
      <c r="WWB460" s="1164">
        <f>COUNTIF($AB$166:$AB$167,$WWB$455)</f>
        <v>0</v>
      </c>
      <c r="WWC460" s="1165">
        <f>COUNTIF($AB$166:$AB$167,$WWC$455)</f>
        <v>2</v>
      </c>
      <c r="WWD460" s="1166">
        <f>COUNTIF($AB$166:$AB$167,$WWD$455)</f>
        <v>0</v>
      </c>
      <c r="WWE460" s="1167">
        <f t="shared" si="113"/>
        <v>2</v>
      </c>
    </row>
    <row r="461" spans="1:29 16146:16154" x14ac:dyDescent="0.2">
      <c r="WVZ461" s="23"/>
      <c r="WWA461" s="940" t="s">
        <v>1842</v>
      </c>
      <c r="WWB461" s="1164">
        <f>COUNTIF($AB$169:$AB$169,$WWB$455)</f>
        <v>0</v>
      </c>
      <c r="WWC461" s="1165">
        <f>COUNTIF($AB$169:$AB$169,$WWC$455)</f>
        <v>1</v>
      </c>
      <c r="WWD461" s="1166">
        <f>COUNTIF($AB$169:$AB$169,$WWD$455)</f>
        <v>0</v>
      </c>
      <c r="WWE461" s="1167">
        <f t="shared" si="113"/>
        <v>1</v>
      </c>
    </row>
    <row r="462" spans="1:29 16146:16154" x14ac:dyDescent="0.2">
      <c r="WVZ462" s="13"/>
      <c r="WWA462" s="940" t="s">
        <v>4</v>
      </c>
      <c r="WWB462" s="1164">
        <f>COUNTIF($AB$171:$AB$172,$WWB$455)</f>
        <v>0</v>
      </c>
      <c r="WWC462" s="1165">
        <f>COUNTIF($AB$171:$AB$172,$WWC$455)</f>
        <v>2</v>
      </c>
      <c r="WWD462" s="1166">
        <f>COUNTIF($AB$171:$AB$172,$WWD$455)</f>
        <v>0</v>
      </c>
      <c r="WWE462" s="1167">
        <f t="shared" si="113"/>
        <v>2</v>
      </c>
      <c r="WWG462" s="1160" t="s">
        <v>1817</v>
      </c>
      <c r="WWH462" s="1171">
        <f>COUNTIF($AB$12:$AB$441,WWG462)</f>
        <v>131</v>
      </c>
    </row>
    <row r="463" spans="1:29 16146:16154" x14ac:dyDescent="0.2">
      <c r="WVZ463" s="1172"/>
      <c r="WWA463" s="940" t="s">
        <v>12</v>
      </c>
      <c r="WWB463" s="1164">
        <f>COUNTIF($AB$174:$AB$201,$WWB$455)</f>
        <v>0</v>
      </c>
      <c r="WWC463" s="1165">
        <f>COUNTIF($AB$174:$AB$201,$WWC$455)</f>
        <v>25</v>
      </c>
      <c r="WWD463" s="1166">
        <f>COUNTIF($AB$174:$AB$201,$WWD$455)</f>
        <v>0</v>
      </c>
      <c r="WWE463" s="1167">
        <f t="shared" si="113"/>
        <v>25</v>
      </c>
      <c r="WWG463" s="1159" t="s">
        <v>1821</v>
      </c>
      <c r="WWH463" s="1171">
        <f>COUNTIF($AB$12:$AB$441,WWG463)</f>
        <v>26</v>
      </c>
    </row>
    <row r="464" spans="1:29 16146:16154" x14ac:dyDescent="0.2">
      <c r="WVZ464" s="14"/>
      <c r="WWA464" s="940" t="s">
        <v>1843</v>
      </c>
      <c r="WWB464" s="1164">
        <f>COUNTIF($AB$203:$AB$211,$WWB$455)</f>
        <v>0</v>
      </c>
      <c r="WWC464" s="1165">
        <f>COUNTIF($AB$203:$AB$211,$WWC$455)</f>
        <v>7</v>
      </c>
      <c r="WWD464" s="1166">
        <f>COUNTIF($AB$203:$AB$211,$WWD$455)</f>
        <v>0</v>
      </c>
      <c r="WWE464" s="1167">
        <f t="shared" si="113"/>
        <v>7</v>
      </c>
      <c r="WWG464" s="1161" t="s">
        <v>1824</v>
      </c>
      <c r="WWH464" s="1171">
        <f>COUNTIF($AB$12:$AB$441,WWG464)</f>
        <v>100</v>
      </c>
    </row>
    <row r="465" spans="16146:16154" x14ac:dyDescent="0.2">
      <c r="WVZ465" s="26"/>
      <c r="WWA465" s="940" t="s">
        <v>1844</v>
      </c>
      <c r="WWB465" s="1164">
        <f>COUNTIF($AB$213:$AB$290,$WWB$455)</f>
        <v>8</v>
      </c>
      <c r="WWC465" s="1165">
        <f>COUNTIF($AB$213:$AB$290,$WWC$455)</f>
        <v>24</v>
      </c>
      <c r="WWD465" s="1166">
        <f>COUNTIF($AB$213:$AB$290,$WWD$455)</f>
        <v>1</v>
      </c>
      <c r="WWE465" s="1167">
        <f t="shared" si="113"/>
        <v>33</v>
      </c>
      <c r="WWG465" s="1162" t="s">
        <v>1828</v>
      </c>
      <c r="WWH465" s="1171">
        <f>SUM(WWH462:WWH464)</f>
        <v>257</v>
      </c>
    </row>
    <row r="466" spans="16146:16154" x14ac:dyDescent="0.2">
      <c r="WVZ466" s="1173"/>
      <c r="WWA466" s="940" t="s">
        <v>1845</v>
      </c>
      <c r="WWB466" s="1164">
        <f>COUNTIF($AB$292:$AB$294,$WWB$455)</f>
        <v>1</v>
      </c>
      <c r="WWC466" s="1165">
        <f>COUNTIF($AB$292:$AB$294,$WWC$455)</f>
        <v>1</v>
      </c>
      <c r="WWD466" s="1166">
        <f>COUNTIF($AB$292:$AB$294,$WWD$455)</f>
        <v>0</v>
      </c>
      <c r="WWE466" s="1167">
        <f t="shared" si="113"/>
        <v>2</v>
      </c>
    </row>
    <row r="467" spans="16146:16154" x14ac:dyDescent="0.2">
      <c r="WVZ467" s="1174"/>
      <c r="WWA467" s="940" t="s">
        <v>1846</v>
      </c>
      <c r="WWB467" s="1164">
        <f>COUNTIF($AB$296:$AB$311,$WWB$455)</f>
        <v>1</v>
      </c>
      <c r="WWC467" s="1165">
        <f>COUNTIF($AB$296:$AB$311,$WWC$455)</f>
        <v>7</v>
      </c>
      <c r="WWD467" s="1166">
        <f>COUNTIF($AB$296:$AB$311,$WWD$455)</f>
        <v>3</v>
      </c>
      <c r="WWE467" s="1167">
        <f t="shared" si="113"/>
        <v>11</v>
      </c>
    </row>
    <row r="468" spans="16146:16154" x14ac:dyDescent="0.2">
      <c r="WVZ468" s="1175"/>
      <c r="WWA468" s="940" t="s">
        <v>1306</v>
      </c>
      <c r="WWB468" s="1164">
        <f>COUNTIF($AB$313:$AB$399,$WWB$455)</f>
        <v>2</v>
      </c>
      <c r="WWC468" s="1165">
        <f>COUNTIF($AB$313:$AB$399,$WWC$455)</f>
        <v>22</v>
      </c>
      <c r="WWD468" s="1166">
        <f>COUNTIF($AB$313:$AB$399,$WWD$455)</f>
        <v>37</v>
      </c>
      <c r="WWE468" s="1167">
        <f t="shared" si="113"/>
        <v>61</v>
      </c>
    </row>
    <row r="469" spans="16146:16154" x14ac:dyDescent="0.2">
      <c r="WVZ469" s="1176"/>
      <c r="WWA469" s="940" t="s">
        <v>1847</v>
      </c>
      <c r="WWB469" s="1164">
        <f>COUNTIF($AB$401:$AB$402,$WWB$455)</f>
        <v>0</v>
      </c>
      <c r="WWC469" s="1165">
        <f>COUNTIF($AB$401:$AB$402,$WWC$455)</f>
        <v>0</v>
      </c>
      <c r="WWD469" s="1166">
        <f>COUNTIF($AB$401:$AB$402,$WWD$455)</f>
        <v>1</v>
      </c>
      <c r="WWE469" s="1167">
        <f t="shared" si="113"/>
        <v>1</v>
      </c>
    </row>
    <row r="470" spans="16146:16154" x14ac:dyDescent="0.2">
      <c r="WVZ470" s="1177"/>
      <c r="WWA470" s="940" t="s">
        <v>1848</v>
      </c>
      <c r="WWB470" s="1164">
        <f>COUNTIF($AB$404:$AB$416,$WWB$455)</f>
        <v>1</v>
      </c>
      <c r="WWC470" s="1165">
        <f>COUNTIF($AB$404:$AB$416,$WWC$455)</f>
        <v>0</v>
      </c>
      <c r="WWD470" s="1166">
        <f>COUNTIF($AB$404:$AB$416,$WWD$455)</f>
        <v>4</v>
      </c>
      <c r="WWE470" s="1167">
        <f t="shared" si="113"/>
        <v>5</v>
      </c>
    </row>
    <row r="471" spans="16146:16154" x14ac:dyDescent="0.2">
      <c r="WVZ471" s="1178"/>
      <c r="WWA471" s="940" t="s">
        <v>1755</v>
      </c>
      <c r="WWB471" s="1164">
        <f>COUNTIF($AB$418:$AB$420,$WWB$455)</f>
        <v>0</v>
      </c>
      <c r="WWC471" s="1165">
        <f>COUNTIF($AB$418:$AB$420,$WWC$455)</f>
        <v>0</v>
      </c>
      <c r="WWD471" s="1166">
        <f>COUNTIF($AB$418:$AB$420,$WWD$455)</f>
        <v>2</v>
      </c>
      <c r="WWE471" s="1167">
        <f>SUM(WWB471:WWD471)</f>
        <v>2</v>
      </c>
    </row>
    <row r="472" spans="16146:16154" x14ac:dyDescent="0.2">
      <c r="WVZ472" s="1179"/>
      <c r="WWA472" s="940" t="s">
        <v>1849</v>
      </c>
      <c r="WWB472" s="1164">
        <f>COUNTIF($AB$422:$AB$441,$WWB$455)</f>
        <v>0</v>
      </c>
      <c r="WWC472" s="1165">
        <f>COUNTIF($AB$422:$AB$441,$WWC$455)</f>
        <v>3</v>
      </c>
      <c r="WWD472" s="1166">
        <f>COUNTIF($AB$422:$AB$441,$WWD$455)</f>
        <v>8</v>
      </c>
      <c r="WWE472" s="1167">
        <f>SUM(WWB472:WWD472)</f>
        <v>11</v>
      </c>
    </row>
    <row r="473" spans="16146:16154" x14ac:dyDescent="0.2">
      <c r="WWB473" s="1180">
        <f>SUM(WWB456:WWB472)</f>
        <v>26</v>
      </c>
      <c r="WWC473" s="1180">
        <f>SUM(WWC456:WWC472)</f>
        <v>131</v>
      </c>
      <c r="WWD473" s="1180">
        <f>SUM(WWD456:WWD472)</f>
        <v>100</v>
      </c>
      <c r="WWE473" s="1180">
        <f>SUM(WWE456:WWE472)</f>
        <v>257</v>
      </c>
    </row>
    <row r="482" spans="16148:16151" x14ac:dyDescent="0.2">
      <c r="WWB482" s="6"/>
      <c r="WWC482" s="6"/>
      <c r="WWD482" s="6"/>
      <c r="WWE482" s="6"/>
    </row>
    <row r="483" spans="16148:16151" x14ac:dyDescent="0.2">
      <c r="WWB483" s="6"/>
      <c r="WWC483" s="6"/>
      <c r="WWD483" s="6"/>
      <c r="WWE483" s="6"/>
    </row>
    <row r="484" spans="16148:16151" x14ac:dyDescent="0.2">
      <c r="WWB484" s="6"/>
      <c r="WWC484" s="6"/>
      <c r="WWD484" s="6"/>
      <c r="WWE484" s="6"/>
    </row>
    <row r="485" spans="16148:16151" x14ac:dyDescent="0.2">
      <c r="WWB485" s="6"/>
      <c r="WWC485" s="6"/>
      <c r="WWD485" s="6"/>
      <c r="WWE485" s="6"/>
    </row>
    <row r="486" spans="16148:16151" x14ac:dyDescent="0.2">
      <c r="WWB486" s="6"/>
      <c r="WWC486" s="6"/>
      <c r="WWD486" s="6"/>
      <c r="WWE486" s="6"/>
    </row>
    <row r="487" spans="16148:16151" x14ac:dyDescent="0.2">
      <c r="WWB487" s="6"/>
      <c r="WWC487" s="6"/>
      <c r="WWD487" s="6"/>
      <c r="WWE487" s="6"/>
    </row>
    <row r="488" spans="16148:16151" x14ac:dyDescent="0.2">
      <c r="WWB488" s="6"/>
      <c r="WWC488" s="6"/>
      <c r="WWD488" s="6"/>
      <c r="WWE488" s="6"/>
    </row>
    <row r="489" spans="16148:16151" x14ac:dyDescent="0.2">
      <c r="WWB489" s="6"/>
      <c r="WWC489" s="6"/>
      <c r="WWD489" s="6"/>
      <c r="WWE489" s="6"/>
    </row>
  </sheetData>
  <mergeCells count="660">
    <mergeCell ref="T8:U8"/>
    <mergeCell ref="C9:C10"/>
    <mergeCell ref="D9:D10"/>
    <mergeCell ref="E9:E10"/>
    <mergeCell ref="F9:F10"/>
    <mergeCell ref="A5:D5"/>
    <mergeCell ref="A6:D6"/>
    <mergeCell ref="A7:D7"/>
    <mergeCell ref="A8:C8"/>
    <mergeCell ref="L8:M8"/>
    <mergeCell ref="S9:S10"/>
    <mergeCell ref="T9:U9"/>
    <mergeCell ref="Y9:Y10"/>
    <mergeCell ref="AA9:AA10"/>
    <mergeCell ref="AB9:AB10"/>
    <mergeCell ref="A17:A19"/>
    <mergeCell ref="B17:B19"/>
    <mergeCell ref="C17:C19"/>
    <mergeCell ref="D17:D19"/>
    <mergeCell ref="E17:E19"/>
    <mergeCell ref="M9:M10"/>
    <mergeCell ref="N9:N10"/>
    <mergeCell ref="O9:O10"/>
    <mergeCell ref="P9:P10"/>
    <mergeCell ref="Q9:Q10"/>
    <mergeCell ref="R9:R10"/>
    <mergeCell ref="G9:G10"/>
    <mergeCell ref="H9:H10"/>
    <mergeCell ref="I9:I10"/>
    <mergeCell ref="J9:J10"/>
    <mergeCell ref="K9:K10"/>
    <mergeCell ref="L9:L10"/>
    <mergeCell ref="A9:A10"/>
    <mergeCell ref="B9:B10"/>
    <mergeCell ref="A30:A32"/>
    <mergeCell ref="B30:B32"/>
    <mergeCell ref="C30:C32"/>
    <mergeCell ref="D30:D32"/>
    <mergeCell ref="E30:E32"/>
    <mergeCell ref="AB30:AB32"/>
    <mergeCell ref="AB17:AB19"/>
    <mergeCell ref="A23:A28"/>
    <mergeCell ref="B23:B28"/>
    <mergeCell ref="C23:C28"/>
    <mergeCell ref="D23:D28"/>
    <mergeCell ref="E23:E28"/>
    <mergeCell ref="AB23:AB28"/>
    <mergeCell ref="A41:A43"/>
    <mergeCell ref="B41:B43"/>
    <mergeCell ref="C41:C43"/>
    <mergeCell ref="D41:D43"/>
    <mergeCell ref="E41:E43"/>
    <mergeCell ref="AB41:AB43"/>
    <mergeCell ref="A33:A36"/>
    <mergeCell ref="B33:B36"/>
    <mergeCell ref="C33:C36"/>
    <mergeCell ref="D33:D36"/>
    <mergeCell ref="E33:E36"/>
    <mergeCell ref="AB33:AB36"/>
    <mergeCell ref="A47:A48"/>
    <mergeCell ref="B47:B48"/>
    <mergeCell ref="C47:C48"/>
    <mergeCell ref="D47:D48"/>
    <mergeCell ref="E47:E48"/>
    <mergeCell ref="AB47:AB48"/>
    <mergeCell ref="A45:A46"/>
    <mergeCell ref="B45:B46"/>
    <mergeCell ref="C45:C46"/>
    <mergeCell ref="D45:D46"/>
    <mergeCell ref="E45:E46"/>
    <mergeCell ref="AB45:AB46"/>
    <mergeCell ref="A51:A52"/>
    <mergeCell ref="B51:B52"/>
    <mergeCell ref="C51:C52"/>
    <mergeCell ref="D51:D52"/>
    <mergeCell ref="E51:E52"/>
    <mergeCell ref="AB51:AB52"/>
    <mergeCell ref="A49:A50"/>
    <mergeCell ref="B49:B50"/>
    <mergeCell ref="C49:C50"/>
    <mergeCell ref="D49:D50"/>
    <mergeCell ref="E49:E50"/>
    <mergeCell ref="AB49:AB50"/>
    <mergeCell ref="A55:A56"/>
    <mergeCell ref="B55:B56"/>
    <mergeCell ref="C55:C56"/>
    <mergeCell ref="D55:D56"/>
    <mergeCell ref="E55:E56"/>
    <mergeCell ref="AB55:AB56"/>
    <mergeCell ref="A53:A54"/>
    <mergeCell ref="B53:B54"/>
    <mergeCell ref="C53:C54"/>
    <mergeCell ref="D53:D54"/>
    <mergeCell ref="E53:E54"/>
    <mergeCell ref="AB53:AB54"/>
    <mergeCell ref="A59:A60"/>
    <mergeCell ref="B59:B60"/>
    <mergeCell ref="C59:C60"/>
    <mergeCell ref="D59:D60"/>
    <mergeCell ref="E59:E60"/>
    <mergeCell ref="AB59:AB60"/>
    <mergeCell ref="A57:A58"/>
    <mergeCell ref="B57:B58"/>
    <mergeCell ref="C57:C58"/>
    <mergeCell ref="D57:D58"/>
    <mergeCell ref="E57:E58"/>
    <mergeCell ref="AB57:AB58"/>
    <mergeCell ref="A63:A64"/>
    <mergeCell ref="B63:B64"/>
    <mergeCell ref="C63:C64"/>
    <mergeCell ref="D63:D64"/>
    <mergeCell ref="E63:E64"/>
    <mergeCell ref="AB63:AB64"/>
    <mergeCell ref="A61:A62"/>
    <mergeCell ref="B61:B62"/>
    <mergeCell ref="C61:C62"/>
    <mergeCell ref="D61:D62"/>
    <mergeCell ref="E61:E62"/>
    <mergeCell ref="AB61:AB62"/>
    <mergeCell ref="A71:A72"/>
    <mergeCell ref="B71:B72"/>
    <mergeCell ref="C71:C72"/>
    <mergeCell ref="D71:D72"/>
    <mergeCell ref="E71:E72"/>
    <mergeCell ref="AB71:AB72"/>
    <mergeCell ref="A65:A66"/>
    <mergeCell ref="B65:B66"/>
    <mergeCell ref="C65:C66"/>
    <mergeCell ref="D65:D66"/>
    <mergeCell ref="E65:E66"/>
    <mergeCell ref="AB65:AB66"/>
    <mergeCell ref="A75:A78"/>
    <mergeCell ref="B75:B78"/>
    <mergeCell ref="C75:C78"/>
    <mergeCell ref="D75:D78"/>
    <mergeCell ref="E75:E78"/>
    <mergeCell ref="AB75:AB78"/>
    <mergeCell ref="A73:A74"/>
    <mergeCell ref="B73:B74"/>
    <mergeCell ref="C73:C74"/>
    <mergeCell ref="D73:D74"/>
    <mergeCell ref="E73:E74"/>
    <mergeCell ref="AB73:AB74"/>
    <mergeCell ref="A81:A82"/>
    <mergeCell ref="B81:B82"/>
    <mergeCell ref="C81:C82"/>
    <mergeCell ref="D81:D82"/>
    <mergeCell ref="E81:E82"/>
    <mergeCell ref="AB81:AB82"/>
    <mergeCell ref="A79:A80"/>
    <mergeCell ref="B79:B80"/>
    <mergeCell ref="C79:C80"/>
    <mergeCell ref="D79:D80"/>
    <mergeCell ref="E79:E80"/>
    <mergeCell ref="AB79:AB80"/>
    <mergeCell ref="A97:A98"/>
    <mergeCell ref="B97:B98"/>
    <mergeCell ref="C97:C98"/>
    <mergeCell ref="D97:D98"/>
    <mergeCell ref="E97:E98"/>
    <mergeCell ref="AB97:AB98"/>
    <mergeCell ref="A94:A95"/>
    <mergeCell ref="B94:B95"/>
    <mergeCell ref="C94:C95"/>
    <mergeCell ref="D94:D95"/>
    <mergeCell ref="E94:E95"/>
    <mergeCell ref="AB94:AB95"/>
    <mergeCell ref="A107:A108"/>
    <mergeCell ref="B107:B108"/>
    <mergeCell ref="C107:C108"/>
    <mergeCell ref="D107:D108"/>
    <mergeCell ref="E107:E108"/>
    <mergeCell ref="AB107:AB108"/>
    <mergeCell ref="A104:A105"/>
    <mergeCell ref="B104:B105"/>
    <mergeCell ref="C104:C105"/>
    <mergeCell ref="D104:D105"/>
    <mergeCell ref="E104:E105"/>
    <mergeCell ref="AB104:AB105"/>
    <mergeCell ref="A116:A118"/>
    <mergeCell ref="B116:B118"/>
    <mergeCell ref="C116:C118"/>
    <mergeCell ref="D116:D118"/>
    <mergeCell ref="E116:E118"/>
    <mergeCell ref="AB116:AB118"/>
    <mergeCell ref="A109:A113"/>
    <mergeCell ref="B109:B113"/>
    <mergeCell ref="C109:C113"/>
    <mergeCell ref="D109:D113"/>
    <mergeCell ref="E109:E113"/>
    <mergeCell ref="AB109:AB113"/>
    <mergeCell ref="A126:A128"/>
    <mergeCell ref="B126:B128"/>
    <mergeCell ref="C126:C128"/>
    <mergeCell ref="D126:D128"/>
    <mergeCell ref="E126:E128"/>
    <mergeCell ref="AB126:AB128"/>
    <mergeCell ref="A119:A122"/>
    <mergeCell ref="B119:B122"/>
    <mergeCell ref="C119:C122"/>
    <mergeCell ref="D119:D122"/>
    <mergeCell ref="E119:E122"/>
    <mergeCell ref="AB119:AB122"/>
    <mergeCell ref="A134:A135"/>
    <mergeCell ref="B134:B135"/>
    <mergeCell ref="C134:C135"/>
    <mergeCell ref="D134:D135"/>
    <mergeCell ref="E134:E135"/>
    <mergeCell ref="AB134:AB135"/>
    <mergeCell ref="A129:A131"/>
    <mergeCell ref="B129:B131"/>
    <mergeCell ref="C129:C131"/>
    <mergeCell ref="D129:D131"/>
    <mergeCell ref="E129:E131"/>
    <mergeCell ref="AB129:AB131"/>
    <mergeCell ref="A140:A141"/>
    <mergeCell ref="B140:B141"/>
    <mergeCell ref="C140:C141"/>
    <mergeCell ref="D140:D141"/>
    <mergeCell ref="E140:E141"/>
    <mergeCell ref="AB140:AB141"/>
    <mergeCell ref="A136:A137"/>
    <mergeCell ref="B136:B137"/>
    <mergeCell ref="C136:C137"/>
    <mergeCell ref="D136:D137"/>
    <mergeCell ref="E136:E137"/>
    <mergeCell ref="AB136:AB137"/>
    <mergeCell ref="AA148:AA149"/>
    <mergeCell ref="AB148:AB149"/>
    <mergeCell ref="A150:A151"/>
    <mergeCell ref="B150:B151"/>
    <mergeCell ref="C150:C151"/>
    <mergeCell ref="D150:D151"/>
    <mergeCell ref="E150:E151"/>
    <mergeCell ref="AA150:AA151"/>
    <mergeCell ref="AB150:AB151"/>
    <mergeCell ref="A148:A149"/>
    <mergeCell ref="B148:B149"/>
    <mergeCell ref="C148:C149"/>
    <mergeCell ref="D148:D149"/>
    <mergeCell ref="E148:E149"/>
    <mergeCell ref="F148:F149"/>
    <mergeCell ref="G156:G157"/>
    <mergeCell ref="N156:N157"/>
    <mergeCell ref="AB156:AB157"/>
    <mergeCell ref="A162:A163"/>
    <mergeCell ref="B162:B163"/>
    <mergeCell ref="C162:C163"/>
    <mergeCell ref="D162:D163"/>
    <mergeCell ref="E162:E163"/>
    <mergeCell ref="AA162:AA163"/>
    <mergeCell ref="AB162:AB163"/>
    <mergeCell ref="A156:A157"/>
    <mergeCell ref="B156:B157"/>
    <mergeCell ref="C156:C157"/>
    <mergeCell ref="D156:D157"/>
    <mergeCell ref="E156:E157"/>
    <mergeCell ref="F156:F157"/>
    <mergeCell ref="G182:G183"/>
    <mergeCell ref="AB182:AB183"/>
    <mergeCell ref="A195:A196"/>
    <mergeCell ref="B195:B196"/>
    <mergeCell ref="C195:C196"/>
    <mergeCell ref="D195:D196"/>
    <mergeCell ref="E195:E196"/>
    <mergeCell ref="F195:F196"/>
    <mergeCell ref="G195:G196"/>
    <mergeCell ref="AB195:AB196"/>
    <mergeCell ref="A182:A183"/>
    <mergeCell ref="B182:B183"/>
    <mergeCell ref="C182:C183"/>
    <mergeCell ref="D182:D183"/>
    <mergeCell ref="E182:E183"/>
    <mergeCell ref="F182:F183"/>
    <mergeCell ref="A208:A209"/>
    <mergeCell ref="B208:B209"/>
    <mergeCell ref="C208:C209"/>
    <mergeCell ref="D208:D209"/>
    <mergeCell ref="E208:E209"/>
    <mergeCell ref="AB208:AB209"/>
    <mergeCell ref="G200:G201"/>
    <mergeCell ref="AB200:AB201"/>
    <mergeCell ref="A206:A207"/>
    <mergeCell ref="B206:B207"/>
    <mergeCell ref="C206:C207"/>
    <mergeCell ref="D206:D207"/>
    <mergeCell ref="E206:E207"/>
    <mergeCell ref="AB206:AB207"/>
    <mergeCell ref="A200:A201"/>
    <mergeCell ref="B200:B201"/>
    <mergeCell ref="C200:C201"/>
    <mergeCell ref="D200:D201"/>
    <mergeCell ref="E200:E201"/>
    <mergeCell ref="F200:F201"/>
    <mergeCell ref="AA210:AA211"/>
    <mergeCell ref="A215:A219"/>
    <mergeCell ref="B215:B219"/>
    <mergeCell ref="C215:C219"/>
    <mergeCell ref="D215:D219"/>
    <mergeCell ref="E215:E219"/>
    <mergeCell ref="F215:F219"/>
    <mergeCell ref="G215:G219"/>
    <mergeCell ref="N215:N219"/>
    <mergeCell ref="AB215:AB219"/>
    <mergeCell ref="A222:A225"/>
    <mergeCell ref="B222:B225"/>
    <mergeCell ref="C222:C225"/>
    <mergeCell ref="D222:D225"/>
    <mergeCell ref="E222:E225"/>
    <mergeCell ref="F222:F225"/>
    <mergeCell ref="G222:G225"/>
    <mergeCell ref="N222:N225"/>
    <mergeCell ref="AB222:AB225"/>
    <mergeCell ref="G226:G228"/>
    <mergeCell ref="N226:N228"/>
    <mergeCell ref="AB226:AB228"/>
    <mergeCell ref="A229:A230"/>
    <mergeCell ref="B229:B230"/>
    <mergeCell ref="C229:C230"/>
    <mergeCell ref="D229:D230"/>
    <mergeCell ref="E229:E230"/>
    <mergeCell ref="G229:G230"/>
    <mergeCell ref="N229:N230"/>
    <mergeCell ref="A226:A228"/>
    <mergeCell ref="B226:B228"/>
    <mergeCell ref="C226:C228"/>
    <mergeCell ref="D226:D228"/>
    <mergeCell ref="E226:E228"/>
    <mergeCell ref="F226:F228"/>
    <mergeCell ref="AB229:AB230"/>
    <mergeCell ref="A231:A232"/>
    <mergeCell ref="B231:B232"/>
    <mergeCell ref="C231:C232"/>
    <mergeCell ref="D231:D232"/>
    <mergeCell ref="E231:E232"/>
    <mergeCell ref="G231:G232"/>
    <mergeCell ref="N231:N232"/>
    <mergeCell ref="AB231:AB232"/>
    <mergeCell ref="G235:G236"/>
    <mergeCell ref="N235:N236"/>
    <mergeCell ref="AB235:AB236"/>
    <mergeCell ref="A237:A238"/>
    <mergeCell ref="B237:B238"/>
    <mergeCell ref="C237:C238"/>
    <mergeCell ref="D237:D238"/>
    <mergeCell ref="E237:E238"/>
    <mergeCell ref="F237:F238"/>
    <mergeCell ref="G237:G238"/>
    <mergeCell ref="A235:A236"/>
    <mergeCell ref="B235:B236"/>
    <mergeCell ref="C235:C236"/>
    <mergeCell ref="D235:D236"/>
    <mergeCell ref="E235:E236"/>
    <mergeCell ref="F235:F236"/>
    <mergeCell ref="N237:N238"/>
    <mergeCell ref="AB237:AB238"/>
    <mergeCell ref="A239:A241"/>
    <mergeCell ref="B239:B241"/>
    <mergeCell ref="C239:C241"/>
    <mergeCell ref="D239:D241"/>
    <mergeCell ref="E239:E241"/>
    <mergeCell ref="F239:F241"/>
    <mergeCell ref="G239:G241"/>
    <mergeCell ref="N239:N241"/>
    <mergeCell ref="AB239:AB241"/>
    <mergeCell ref="A242:A246"/>
    <mergeCell ref="B242:B246"/>
    <mergeCell ref="C242:C246"/>
    <mergeCell ref="D242:D246"/>
    <mergeCell ref="E242:E246"/>
    <mergeCell ref="G242:G246"/>
    <mergeCell ref="N242:N246"/>
    <mergeCell ref="AB242:AB246"/>
    <mergeCell ref="G247:G252"/>
    <mergeCell ref="H247:H252"/>
    <mergeCell ref="N247:N252"/>
    <mergeCell ref="AB247:AB252"/>
    <mergeCell ref="A257:A259"/>
    <mergeCell ref="B257:B259"/>
    <mergeCell ref="E257:E259"/>
    <mergeCell ref="G257:G259"/>
    <mergeCell ref="N257:N259"/>
    <mergeCell ref="AB257:AB259"/>
    <mergeCell ref="A247:A252"/>
    <mergeCell ref="B247:B252"/>
    <mergeCell ref="C247:C252"/>
    <mergeCell ref="D247:D252"/>
    <mergeCell ref="E247:E252"/>
    <mergeCell ref="F247:F252"/>
    <mergeCell ref="G261:G266"/>
    <mergeCell ref="N261:N266"/>
    <mergeCell ref="AB261:AB266"/>
    <mergeCell ref="A269:A274"/>
    <mergeCell ref="B269:B274"/>
    <mergeCell ref="C269:C274"/>
    <mergeCell ref="D269:D274"/>
    <mergeCell ref="E269:E274"/>
    <mergeCell ref="F269:F274"/>
    <mergeCell ref="G269:G274"/>
    <mergeCell ref="A261:A266"/>
    <mergeCell ref="B261:B266"/>
    <mergeCell ref="C261:C266"/>
    <mergeCell ref="D261:D266"/>
    <mergeCell ref="E261:E266"/>
    <mergeCell ref="F261:F266"/>
    <mergeCell ref="N269:N274"/>
    <mergeCell ref="AB269:AB274"/>
    <mergeCell ref="A275:A278"/>
    <mergeCell ref="B275:B278"/>
    <mergeCell ref="C275:C278"/>
    <mergeCell ref="D275:D278"/>
    <mergeCell ref="E275:E278"/>
    <mergeCell ref="F275:F278"/>
    <mergeCell ref="G275:G278"/>
    <mergeCell ref="N275:N278"/>
    <mergeCell ref="AB275:AB278"/>
    <mergeCell ref="A283:A288"/>
    <mergeCell ref="B283:B288"/>
    <mergeCell ref="C283:C288"/>
    <mergeCell ref="D283:D288"/>
    <mergeCell ref="E283:E288"/>
    <mergeCell ref="F283:F288"/>
    <mergeCell ref="G283:G288"/>
    <mergeCell ref="N283:N288"/>
    <mergeCell ref="AB283:AB288"/>
    <mergeCell ref="G289:G290"/>
    <mergeCell ref="N289:N290"/>
    <mergeCell ref="AB289:AB290"/>
    <mergeCell ref="A293:A294"/>
    <mergeCell ref="B293:B294"/>
    <mergeCell ref="C293:C294"/>
    <mergeCell ref="D293:D294"/>
    <mergeCell ref="E293:E294"/>
    <mergeCell ref="AB293:AB294"/>
    <mergeCell ref="A289:A290"/>
    <mergeCell ref="B289:B290"/>
    <mergeCell ref="C289:C290"/>
    <mergeCell ref="D289:D290"/>
    <mergeCell ref="E289:E290"/>
    <mergeCell ref="F289:F290"/>
    <mergeCell ref="A299:A300"/>
    <mergeCell ref="B299:B300"/>
    <mergeCell ref="C299:C300"/>
    <mergeCell ref="D299:D300"/>
    <mergeCell ref="AB299:AB300"/>
    <mergeCell ref="A302:A304"/>
    <mergeCell ref="B302:B304"/>
    <mergeCell ref="C302:C304"/>
    <mergeCell ref="AB302:AB304"/>
    <mergeCell ref="A306:A307"/>
    <mergeCell ref="B306:B307"/>
    <mergeCell ref="C306:C307"/>
    <mergeCell ref="D306:D307"/>
    <mergeCell ref="AB306:AB307"/>
    <mergeCell ref="A309:A310"/>
    <mergeCell ref="B309:B310"/>
    <mergeCell ref="C309:C310"/>
    <mergeCell ref="D309:D310"/>
    <mergeCell ref="AB309:AB310"/>
    <mergeCell ref="A319:A323"/>
    <mergeCell ref="B319:B323"/>
    <mergeCell ref="C319:C323"/>
    <mergeCell ref="D319:D323"/>
    <mergeCell ref="E319:E323"/>
    <mergeCell ref="AB319:AB323"/>
    <mergeCell ref="A313:A318"/>
    <mergeCell ref="B313:B318"/>
    <mergeCell ref="C313:C318"/>
    <mergeCell ref="D313:D318"/>
    <mergeCell ref="E313:E318"/>
    <mergeCell ref="AB313:AB318"/>
    <mergeCell ref="F315:F316"/>
    <mergeCell ref="AB324:AB326"/>
    <mergeCell ref="A327:A328"/>
    <mergeCell ref="B327:B328"/>
    <mergeCell ref="C327:C328"/>
    <mergeCell ref="D327:D328"/>
    <mergeCell ref="E327:E328"/>
    <mergeCell ref="F327:F328"/>
    <mergeCell ref="AB327:AB328"/>
    <mergeCell ref="A324:A326"/>
    <mergeCell ref="B324:B326"/>
    <mergeCell ref="C324:C326"/>
    <mergeCell ref="D324:D326"/>
    <mergeCell ref="E324:E326"/>
    <mergeCell ref="F324:F326"/>
    <mergeCell ref="AB329:AB330"/>
    <mergeCell ref="A331:A332"/>
    <mergeCell ref="B331:B332"/>
    <mergeCell ref="C331:C332"/>
    <mergeCell ref="D331:D332"/>
    <mergeCell ref="E331:E332"/>
    <mergeCell ref="F331:F332"/>
    <mergeCell ref="AB331:AB332"/>
    <mergeCell ref="A329:A330"/>
    <mergeCell ref="B329:B330"/>
    <mergeCell ref="C329:C330"/>
    <mergeCell ref="D329:D330"/>
    <mergeCell ref="E329:E330"/>
    <mergeCell ref="F329:F330"/>
    <mergeCell ref="A339:A340"/>
    <mergeCell ref="B339:B340"/>
    <mergeCell ref="C339:C340"/>
    <mergeCell ref="D339:D340"/>
    <mergeCell ref="E339:E340"/>
    <mergeCell ref="AB339:AB340"/>
    <mergeCell ref="AB333:AB335"/>
    <mergeCell ref="A336:A338"/>
    <mergeCell ref="B336:B338"/>
    <mergeCell ref="C336:C338"/>
    <mergeCell ref="D336:D338"/>
    <mergeCell ref="E336:E338"/>
    <mergeCell ref="F336:F338"/>
    <mergeCell ref="AB336:AB338"/>
    <mergeCell ref="A333:A335"/>
    <mergeCell ref="B333:B335"/>
    <mergeCell ref="C333:C335"/>
    <mergeCell ref="D333:D335"/>
    <mergeCell ref="E333:E335"/>
    <mergeCell ref="F333:F335"/>
    <mergeCell ref="AB342:AB343"/>
    <mergeCell ref="A348:A349"/>
    <mergeCell ref="B348:B349"/>
    <mergeCell ref="C348:C349"/>
    <mergeCell ref="D348:D349"/>
    <mergeCell ref="E348:E349"/>
    <mergeCell ref="AB348:AB349"/>
    <mergeCell ref="A342:A343"/>
    <mergeCell ref="B342:B343"/>
    <mergeCell ref="C342:C343"/>
    <mergeCell ref="D342:D343"/>
    <mergeCell ref="E342:E343"/>
    <mergeCell ref="F342:F343"/>
    <mergeCell ref="AB372:AB374"/>
    <mergeCell ref="A375:A377"/>
    <mergeCell ref="B375:B377"/>
    <mergeCell ref="C375:C377"/>
    <mergeCell ref="D375:D377"/>
    <mergeCell ref="E375:E377"/>
    <mergeCell ref="F375:F377"/>
    <mergeCell ref="AB375:AB377"/>
    <mergeCell ref="A372:A374"/>
    <mergeCell ref="B372:B374"/>
    <mergeCell ref="C372:C374"/>
    <mergeCell ref="D372:D374"/>
    <mergeCell ref="E372:E374"/>
    <mergeCell ref="F372:F374"/>
    <mergeCell ref="AB378:AB379"/>
    <mergeCell ref="A401:A402"/>
    <mergeCell ref="B401:B402"/>
    <mergeCell ref="C401:C402"/>
    <mergeCell ref="D401:D402"/>
    <mergeCell ref="E401:E402"/>
    <mergeCell ref="AB401:AB402"/>
    <mergeCell ref="A378:A379"/>
    <mergeCell ref="B378:B379"/>
    <mergeCell ref="C378:C379"/>
    <mergeCell ref="D378:D379"/>
    <mergeCell ref="E378:E379"/>
    <mergeCell ref="F378:F379"/>
    <mergeCell ref="A407:A408"/>
    <mergeCell ref="B407:B408"/>
    <mergeCell ref="C407:C408"/>
    <mergeCell ref="D407:D408"/>
    <mergeCell ref="E407:E408"/>
    <mergeCell ref="AB407:AB408"/>
    <mergeCell ref="A404:A406"/>
    <mergeCell ref="B404:B406"/>
    <mergeCell ref="C404:C406"/>
    <mergeCell ref="D404:D406"/>
    <mergeCell ref="E404:E406"/>
    <mergeCell ref="AB404:AB406"/>
    <mergeCell ref="A412:A414"/>
    <mergeCell ref="B412:B414"/>
    <mergeCell ref="C412:C414"/>
    <mergeCell ref="D412:D414"/>
    <mergeCell ref="E412:E414"/>
    <mergeCell ref="AB412:AB414"/>
    <mergeCell ref="A409:A411"/>
    <mergeCell ref="B409:B411"/>
    <mergeCell ref="C409:C411"/>
    <mergeCell ref="D409:D411"/>
    <mergeCell ref="E409:E411"/>
    <mergeCell ref="AB409:AB411"/>
    <mergeCell ref="A418:A419"/>
    <mergeCell ref="B418:B419"/>
    <mergeCell ref="C418:C419"/>
    <mergeCell ref="D418:D419"/>
    <mergeCell ref="E418:E419"/>
    <mergeCell ref="AB418:AB419"/>
    <mergeCell ref="A415:A416"/>
    <mergeCell ref="B415:B416"/>
    <mergeCell ref="C415:C416"/>
    <mergeCell ref="D415:D416"/>
    <mergeCell ref="E415:E416"/>
    <mergeCell ref="AB415:AB416"/>
    <mergeCell ref="G422:G423"/>
    <mergeCell ref="AB422:AB424"/>
    <mergeCell ref="A425:A426"/>
    <mergeCell ref="B425:B426"/>
    <mergeCell ref="C425:C426"/>
    <mergeCell ref="D425:D426"/>
    <mergeCell ref="E425:E426"/>
    <mergeCell ref="F425:F426"/>
    <mergeCell ref="G425:G426"/>
    <mergeCell ref="AB425:AB426"/>
    <mergeCell ref="A422:A424"/>
    <mergeCell ref="B422:B424"/>
    <mergeCell ref="C422:C424"/>
    <mergeCell ref="D422:D424"/>
    <mergeCell ref="E422:E424"/>
    <mergeCell ref="F422:F423"/>
    <mergeCell ref="G427:G428"/>
    <mergeCell ref="AB427:AB428"/>
    <mergeCell ref="A430:A431"/>
    <mergeCell ref="B430:B431"/>
    <mergeCell ref="C430:C431"/>
    <mergeCell ref="D430:D431"/>
    <mergeCell ref="E430:E431"/>
    <mergeCell ref="F430:F431"/>
    <mergeCell ref="G430:G431"/>
    <mergeCell ref="AB430:AB431"/>
    <mergeCell ref="A427:A428"/>
    <mergeCell ref="B427:B428"/>
    <mergeCell ref="C427:C428"/>
    <mergeCell ref="D427:D428"/>
    <mergeCell ref="E427:E428"/>
    <mergeCell ref="F427:F428"/>
    <mergeCell ref="AB432:AB433"/>
    <mergeCell ref="A435:A437"/>
    <mergeCell ref="B435:B437"/>
    <mergeCell ref="C435:C437"/>
    <mergeCell ref="D435:D437"/>
    <mergeCell ref="E435:E437"/>
    <mergeCell ref="AB435:AB437"/>
    <mergeCell ref="F436:F437"/>
    <mergeCell ref="G436:G437"/>
    <mergeCell ref="A432:A433"/>
    <mergeCell ref="B432:B433"/>
    <mergeCell ref="C432:C433"/>
    <mergeCell ref="D432:D433"/>
    <mergeCell ref="E432:E433"/>
    <mergeCell ref="G432:G433"/>
    <mergeCell ref="C452:E452"/>
    <mergeCell ref="H452:L452"/>
    <mergeCell ref="C453:E453"/>
    <mergeCell ref="H453:L453"/>
    <mergeCell ref="C454:E454"/>
    <mergeCell ref="AB438:AB439"/>
    <mergeCell ref="A444:B444"/>
    <mergeCell ref="A445:D445"/>
    <mergeCell ref="A449:B449"/>
    <mergeCell ref="C451:E451"/>
    <mergeCell ref="H451:L451"/>
    <mergeCell ref="A438:A439"/>
    <mergeCell ref="B438:B439"/>
    <mergeCell ref="C438:C439"/>
    <mergeCell ref="D438:D439"/>
    <mergeCell ref="E438:E439"/>
    <mergeCell ref="G438:G439"/>
  </mergeCells>
  <conditionalFormatting sqref="Y169 AB172 Y171:Y172 AB178:AB181 AB380:AB400 Y296:Y417 AB99:AB101 AB90:AB93 AB144:AB146 Y144:Y152 AB152 AB154:AB155 AB166:AB167 Y166:Y167 AB184:AB191 AB193:AB194 AB220:AB222 Y214:Y290 AB237 AB139 Y91:Y142 Y154:Y164 AB158:AB161 AB164 AB203:AB205 AB210:AB211 Y174:Y211 Y12:Y88 AB67:AB70 AB83:AB88">
    <cfRule type="cellIs" dxfId="323" priority="322" operator="equal">
      <formula>"EN TERMINO"</formula>
    </cfRule>
    <cfRule type="cellIs" dxfId="322" priority="323" operator="equal">
      <formula>"CUMPLIDA"</formula>
    </cfRule>
    <cfRule type="cellIs" dxfId="321" priority="324" operator="equal">
      <formula>"VENCIDA"</formula>
    </cfRule>
  </conditionalFormatting>
  <conditionalFormatting sqref="AB147">
    <cfRule type="cellIs" dxfId="320" priority="319" operator="equal">
      <formula>"EN TERMINO"</formula>
    </cfRule>
    <cfRule type="cellIs" dxfId="319" priority="320" operator="equal">
      <formula>"CUMPLIDA"</formula>
    </cfRule>
    <cfRule type="cellIs" dxfId="318" priority="321" operator="equal">
      <formula>"VENCIDA"</formula>
    </cfRule>
  </conditionalFormatting>
  <conditionalFormatting sqref="AB150">
    <cfRule type="cellIs" dxfId="317" priority="316" operator="equal">
      <formula>"EN TERMINO"</formula>
    </cfRule>
    <cfRule type="cellIs" dxfId="316" priority="317" operator="equal">
      <formula>"CUMPLIDA"</formula>
    </cfRule>
    <cfRule type="cellIs" dxfId="315" priority="318" operator="equal">
      <formula>"VENCIDA"</formula>
    </cfRule>
  </conditionalFormatting>
  <conditionalFormatting sqref="AB169">
    <cfRule type="cellIs" dxfId="314" priority="313" operator="equal">
      <formula>"EN TERMINO"</formula>
    </cfRule>
    <cfRule type="cellIs" dxfId="313" priority="314" operator="equal">
      <formula>"CUMPLIDA"</formula>
    </cfRule>
    <cfRule type="cellIs" dxfId="312" priority="315" operator="equal">
      <formula>"VENCIDA"</formula>
    </cfRule>
  </conditionalFormatting>
  <conditionalFormatting sqref="AB171">
    <cfRule type="cellIs" dxfId="311" priority="310" operator="equal">
      <formula>"EN TERMINO"</formula>
    </cfRule>
    <cfRule type="cellIs" dxfId="310" priority="311" operator="equal">
      <formula>"CUMPLIDA"</formula>
    </cfRule>
    <cfRule type="cellIs" dxfId="309" priority="312" operator="equal">
      <formula>"VENCIDA"</formula>
    </cfRule>
  </conditionalFormatting>
  <conditionalFormatting sqref="AB174:AB177">
    <cfRule type="cellIs" dxfId="308" priority="307" operator="equal">
      <formula>"EN TERMINO"</formula>
    </cfRule>
    <cfRule type="cellIs" dxfId="307" priority="308" operator="equal">
      <formula>"CUMPLIDA"</formula>
    </cfRule>
    <cfRule type="cellIs" dxfId="306" priority="309" operator="equal">
      <formula>"VENCIDA"</formula>
    </cfRule>
  </conditionalFormatting>
  <conditionalFormatting sqref="AB192">
    <cfRule type="cellIs" dxfId="305" priority="304" operator="equal">
      <formula>"EN TERMINO"</formula>
    </cfRule>
    <cfRule type="cellIs" dxfId="304" priority="305" operator="equal">
      <formula>"CUMPLIDA"</formula>
    </cfRule>
    <cfRule type="cellIs" dxfId="303" priority="306" operator="equal">
      <formula>"VENCIDA"</formula>
    </cfRule>
  </conditionalFormatting>
  <conditionalFormatting sqref="AB197:AB199">
    <cfRule type="cellIs" dxfId="302" priority="301" operator="equal">
      <formula>"EN TERMINO"</formula>
    </cfRule>
    <cfRule type="cellIs" dxfId="301" priority="302" operator="equal">
      <formula>"CUMPLIDA"</formula>
    </cfRule>
    <cfRule type="cellIs" dxfId="300" priority="303" operator="equal">
      <formula>"VENCIDA"</formula>
    </cfRule>
  </conditionalFormatting>
  <conditionalFormatting sqref="AB182">
    <cfRule type="cellIs" dxfId="299" priority="298" operator="equal">
      <formula>"EN TERMINO"</formula>
    </cfRule>
    <cfRule type="cellIs" dxfId="298" priority="299" operator="equal">
      <formula>"CUMPLIDA"</formula>
    </cfRule>
    <cfRule type="cellIs" dxfId="297" priority="300" operator="equal">
      <formula>"VENCIDA"</formula>
    </cfRule>
  </conditionalFormatting>
  <conditionalFormatting sqref="AB195">
    <cfRule type="cellIs" dxfId="296" priority="295" operator="equal">
      <formula>"EN TERMINO"</formula>
    </cfRule>
    <cfRule type="cellIs" dxfId="295" priority="296" operator="equal">
      <formula>"CUMPLIDA"</formula>
    </cfRule>
    <cfRule type="cellIs" dxfId="294" priority="297" operator="equal">
      <formula>"VENCIDA"</formula>
    </cfRule>
  </conditionalFormatting>
  <conditionalFormatting sqref="AB200">
    <cfRule type="cellIs" dxfId="293" priority="292" operator="equal">
      <formula>"EN TERMINO"</formula>
    </cfRule>
    <cfRule type="cellIs" dxfId="292" priority="293" operator="equal">
      <formula>"CUMPLIDA"</formula>
    </cfRule>
    <cfRule type="cellIs" dxfId="291" priority="294" operator="equal">
      <formula>"VENCIDA"</formula>
    </cfRule>
  </conditionalFormatting>
  <conditionalFormatting sqref="Y213">
    <cfRule type="cellIs" dxfId="290" priority="289" operator="equal">
      <formula>"EN TERMINO"</formula>
    </cfRule>
    <cfRule type="cellIs" dxfId="289" priority="290" operator="equal">
      <formula>"CUMPLIDA"</formula>
    </cfRule>
    <cfRule type="cellIs" dxfId="288" priority="291" operator="equal">
      <formula>"VENCIDA"</formula>
    </cfRule>
  </conditionalFormatting>
  <conditionalFormatting sqref="AB213">
    <cfRule type="cellIs" dxfId="287" priority="286" operator="equal">
      <formula>"EN TERMINO"</formula>
    </cfRule>
    <cfRule type="cellIs" dxfId="286" priority="287" operator="equal">
      <formula>"CUMPLIDA"</formula>
    </cfRule>
    <cfRule type="cellIs" dxfId="285" priority="288" operator="equal">
      <formula>"VENCIDA"</formula>
    </cfRule>
  </conditionalFormatting>
  <conditionalFormatting sqref="AB214:AB215 AB226 AB231 AB233:AB235 AB239 AB242 AB247 AB253:AB257 AB260:AB261 AB267:AB269 AB275 AB279:AB283 AB289">
    <cfRule type="cellIs" dxfId="284" priority="283" operator="equal">
      <formula>"EN TERMINO"</formula>
    </cfRule>
    <cfRule type="cellIs" dxfId="283" priority="284" operator="equal">
      <formula>"CUMPLIDA"</formula>
    </cfRule>
    <cfRule type="cellIs" dxfId="282" priority="285" operator="equal">
      <formula>"VENCIDA"</formula>
    </cfRule>
  </conditionalFormatting>
  <conditionalFormatting sqref="AB229">
    <cfRule type="cellIs" dxfId="281" priority="280" operator="equal">
      <formula>"EN TERMINO"</formula>
    </cfRule>
    <cfRule type="cellIs" dxfId="280" priority="281" operator="equal">
      <formula>"CUMPLIDA"</formula>
    </cfRule>
    <cfRule type="cellIs" dxfId="279" priority="282" operator="equal">
      <formula>"VENCIDA"</formula>
    </cfRule>
  </conditionalFormatting>
  <conditionalFormatting sqref="Y90">
    <cfRule type="cellIs" dxfId="278" priority="277" operator="equal">
      <formula>"EN TERMINO"</formula>
    </cfRule>
    <cfRule type="cellIs" dxfId="277" priority="278" operator="equal">
      <formula>"CUMPLIDA"</formula>
    </cfRule>
    <cfRule type="cellIs" dxfId="276" priority="279" operator="equal">
      <formula>"VENCIDA"</formula>
    </cfRule>
  </conditionalFormatting>
  <conditionalFormatting sqref="AB96">
    <cfRule type="cellIs" dxfId="275" priority="274" operator="equal">
      <formula>"EN TERMINO"</formula>
    </cfRule>
    <cfRule type="cellIs" dxfId="274" priority="275" operator="equal">
      <formula>"CUMPLIDA"</formula>
    </cfRule>
    <cfRule type="cellIs" dxfId="273" priority="276" operator="equal">
      <formula>"VENCIDA"</formula>
    </cfRule>
  </conditionalFormatting>
  <conditionalFormatting sqref="AB102:AB103">
    <cfRule type="cellIs" dxfId="272" priority="271" operator="equal">
      <formula>"EN TERMINO"</formula>
    </cfRule>
    <cfRule type="cellIs" dxfId="271" priority="272" operator="equal">
      <formula>"CUMPLIDA"</formula>
    </cfRule>
    <cfRule type="cellIs" dxfId="270" priority="273" operator="equal">
      <formula>"VENCIDA"</formula>
    </cfRule>
  </conditionalFormatting>
  <conditionalFormatting sqref="AB114:AB115">
    <cfRule type="cellIs" dxfId="269" priority="268" operator="equal">
      <formula>"EN TERMINO"</formula>
    </cfRule>
    <cfRule type="cellIs" dxfId="268" priority="269" operator="equal">
      <formula>"CUMPLIDA"</formula>
    </cfRule>
    <cfRule type="cellIs" dxfId="267" priority="270" operator="equal">
      <formula>"VENCIDA"</formula>
    </cfRule>
  </conditionalFormatting>
  <conditionalFormatting sqref="AB123">
    <cfRule type="cellIs" dxfId="266" priority="265" operator="equal">
      <formula>"EN TERMINO"</formula>
    </cfRule>
    <cfRule type="cellIs" dxfId="265" priority="266" operator="equal">
      <formula>"CUMPLIDA"</formula>
    </cfRule>
    <cfRule type="cellIs" dxfId="264" priority="267" operator="equal">
      <formula>"VENCIDA"</formula>
    </cfRule>
  </conditionalFormatting>
  <conditionalFormatting sqref="AB124">
    <cfRule type="cellIs" dxfId="263" priority="262" operator="equal">
      <formula>"EN TERMINO"</formula>
    </cfRule>
    <cfRule type="cellIs" dxfId="262" priority="263" operator="equal">
      <formula>"CUMPLIDA"</formula>
    </cfRule>
    <cfRule type="cellIs" dxfId="261" priority="264" operator="equal">
      <formula>"VENCIDA"</formula>
    </cfRule>
  </conditionalFormatting>
  <conditionalFormatting sqref="AB125">
    <cfRule type="cellIs" dxfId="260" priority="259" operator="equal">
      <formula>"EN TERMINO"</formula>
    </cfRule>
    <cfRule type="cellIs" dxfId="259" priority="260" operator="equal">
      <formula>"CUMPLIDA"</formula>
    </cfRule>
    <cfRule type="cellIs" dxfId="258" priority="261" operator="equal">
      <formula>"VENCIDA"</formula>
    </cfRule>
  </conditionalFormatting>
  <conditionalFormatting sqref="AB132">
    <cfRule type="cellIs" dxfId="257" priority="256" operator="equal">
      <formula>"EN TERMINO"</formula>
    </cfRule>
    <cfRule type="cellIs" dxfId="256" priority="257" operator="equal">
      <formula>"CUMPLIDA"</formula>
    </cfRule>
    <cfRule type="cellIs" dxfId="255" priority="258" operator="equal">
      <formula>"VENCIDA"</formula>
    </cfRule>
  </conditionalFormatting>
  <conditionalFormatting sqref="AB133">
    <cfRule type="cellIs" dxfId="254" priority="253" operator="equal">
      <formula>"EN TERMINO"</formula>
    </cfRule>
    <cfRule type="cellIs" dxfId="253" priority="254" operator="equal">
      <formula>"CUMPLIDA"</formula>
    </cfRule>
    <cfRule type="cellIs" dxfId="252" priority="255" operator="equal">
      <formula>"VENCIDA"</formula>
    </cfRule>
  </conditionalFormatting>
  <conditionalFormatting sqref="AB138">
    <cfRule type="cellIs" dxfId="251" priority="250" operator="equal">
      <formula>"EN TERMINO"</formula>
    </cfRule>
    <cfRule type="cellIs" dxfId="250" priority="251" operator="equal">
      <formula>"CUMPLIDA"</formula>
    </cfRule>
    <cfRule type="cellIs" dxfId="249" priority="252" operator="equal">
      <formula>"VENCIDA"</formula>
    </cfRule>
  </conditionalFormatting>
  <conditionalFormatting sqref="AB126">
    <cfRule type="cellIs" dxfId="248" priority="247" operator="equal">
      <formula>"EN TERMINO"</formula>
    </cfRule>
    <cfRule type="cellIs" dxfId="247" priority="248" operator="equal">
      <formula>"CUMPLIDA"</formula>
    </cfRule>
    <cfRule type="cellIs" dxfId="246" priority="249" operator="equal">
      <formula>"VENCIDA"</formula>
    </cfRule>
  </conditionalFormatting>
  <conditionalFormatting sqref="AB129">
    <cfRule type="cellIs" dxfId="245" priority="244" operator="equal">
      <formula>"EN TERMINO"</formula>
    </cfRule>
    <cfRule type="cellIs" dxfId="244" priority="245" operator="equal">
      <formula>"CUMPLIDA"</formula>
    </cfRule>
    <cfRule type="cellIs" dxfId="243" priority="246" operator="equal">
      <formula>"VENCIDA"</formula>
    </cfRule>
  </conditionalFormatting>
  <conditionalFormatting sqref="AB94">
    <cfRule type="cellIs" dxfId="242" priority="241" operator="equal">
      <formula>"EN TERMINO"</formula>
    </cfRule>
    <cfRule type="cellIs" dxfId="241" priority="242" operator="equal">
      <formula>"CUMPLIDA"</formula>
    </cfRule>
    <cfRule type="cellIs" dxfId="240" priority="243" operator="equal">
      <formula>"VENCIDA"</formula>
    </cfRule>
  </conditionalFormatting>
  <conditionalFormatting sqref="AB97">
    <cfRule type="cellIs" dxfId="239" priority="238" operator="equal">
      <formula>"EN TERMINO"</formula>
    </cfRule>
    <cfRule type="cellIs" dxfId="238" priority="239" operator="equal">
      <formula>"CUMPLIDA"</formula>
    </cfRule>
    <cfRule type="cellIs" dxfId="237" priority="240" operator="equal">
      <formula>"VENCIDA"</formula>
    </cfRule>
  </conditionalFormatting>
  <conditionalFormatting sqref="AB104">
    <cfRule type="cellIs" dxfId="236" priority="235" operator="equal">
      <formula>"EN TERMINO"</formula>
    </cfRule>
    <cfRule type="cellIs" dxfId="235" priority="236" operator="equal">
      <formula>"CUMPLIDA"</formula>
    </cfRule>
    <cfRule type="cellIs" dxfId="234" priority="237" operator="equal">
      <formula>"VENCIDA"</formula>
    </cfRule>
  </conditionalFormatting>
  <conditionalFormatting sqref="AB134">
    <cfRule type="cellIs" dxfId="233" priority="232" operator="equal">
      <formula>"EN TERMINO"</formula>
    </cfRule>
    <cfRule type="cellIs" dxfId="232" priority="233" operator="equal">
      <formula>"CUMPLIDA"</formula>
    </cfRule>
    <cfRule type="cellIs" dxfId="231" priority="234" operator="equal">
      <formula>"VENCIDA"</formula>
    </cfRule>
  </conditionalFormatting>
  <conditionalFormatting sqref="AB136">
    <cfRule type="cellIs" dxfId="230" priority="229" operator="equal">
      <formula>"EN TERMINO"</formula>
    </cfRule>
    <cfRule type="cellIs" dxfId="229" priority="230" operator="equal">
      <formula>"CUMPLIDA"</formula>
    </cfRule>
    <cfRule type="cellIs" dxfId="228" priority="231" operator="equal">
      <formula>"VENCIDA"</formula>
    </cfRule>
  </conditionalFormatting>
  <conditionalFormatting sqref="AB119">
    <cfRule type="cellIs" dxfId="227" priority="226" operator="equal">
      <formula>"EN TERMINO"</formula>
    </cfRule>
    <cfRule type="cellIs" dxfId="226" priority="227" operator="equal">
      <formula>"CUMPLIDA"</formula>
    </cfRule>
    <cfRule type="cellIs" dxfId="225" priority="228" operator="equal">
      <formula>"VENCIDA"</formula>
    </cfRule>
  </conditionalFormatting>
  <conditionalFormatting sqref="AB109">
    <cfRule type="cellIs" dxfId="224" priority="223" operator="equal">
      <formula>"EN TERMINO"</formula>
    </cfRule>
    <cfRule type="cellIs" dxfId="223" priority="224" operator="equal">
      <formula>"CUMPLIDA"</formula>
    </cfRule>
    <cfRule type="cellIs" dxfId="222" priority="225" operator="equal">
      <formula>"VENCIDA"</formula>
    </cfRule>
  </conditionalFormatting>
  <conditionalFormatting sqref="Y292">
    <cfRule type="cellIs" dxfId="221" priority="220" operator="equal">
      <formula>"EN TERMINO"</formula>
    </cfRule>
    <cfRule type="cellIs" dxfId="220" priority="221" operator="equal">
      <formula>"CUMPLIDA"</formula>
    </cfRule>
    <cfRule type="cellIs" dxfId="219" priority="222" operator="equal">
      <formula>"VENCIDA"</formula>
    </cfRule>
  </conditionalFormatting>
  <conditionalFormatting sqref="AB292">
    <cfRule type="cellIs" dxfId="218" priority="217" operator="equal">
      <formula>"EN TERMINO"</formula>
    </cfRule>
    <cfRule type="cellIs" dxfId="217" priority="218" operator="equal">
      <formula>"CUMPLIDA"</formula>
    </cfRule>
    <cfRule type="cellIs" dxfId="216" priority="219" operator="equal">
      <formula>"VENCIDA"</formula>
    </cfRule>
  </conditionalFormatting>
  <conditionalFormatting sqref="Y293:Y295">
    <cfRule type="cellIs" dxfId="215" priority="214" operator="equal">
      <formula>"EN TERMINO"</formula>
    </cfRule>
    <cfRule type="cellIs" dxfId="214" priority="215" operator="equal">
      <formula>"CUMPLIDA"</formula>
    </cfRule>
    <cfRule type="cellIs" dxfId="213" priority="216" operator="equal">
      <formula>"VENCIDA"</formula>
    </cfRule>
  </conditionalFormatting>
  <conditionalFormatting sqref="AB293">
    <cfRule type="cellIs" dxfId="212" priority="211" operator="equal">
      <formula>"EN TERMINO"</formula>
    </cfRule>
    <cfRule type="cellIs" dxfId="211" priority="212" operator="equal">
      <formula>"CUMPLIDA"</formula>
    </cfRule>
    <cfRule type="cellIs" dxfId="210" priority="213" operator="equal">
      <formula>"VENCIDA"</formula>
    </cfRule>
  </conditionalFormatting>
  <conditionalFormatting sqref="AB296:AB298">
    <cfRule type="cellIs" dxfId="209" priority="208" operator="equal">
      <formula>"EN TERMINO"</formula>
    </cfRule>
    <cfRule type="cellIs" dxfId="208" priority="209" operator="equal">
      <formula>"CUMPLIDA"</formula>
    </cfRule>
    <cfRule type="cellIs" dxfId="207" priority="210" operator="equal">
      <formula>"VENCIDA"</formula>
    </cfRule>
  </conditionalFormatting>
  <conditionalFormatting sqref="AB299">
    <cfRule type="cellIs" dxfId="206" priority="205" operator="equal">
      <formula>"EN TERMINO"</formula>
    </cfRule>
    <cfRule type="cellIs" dxfId="205" priority="206" operator="equal">
      <formula>"CUMPLIDA"</formula>
    </cfRule>
    <cfRule type="cellIs" dxfId="204" priority="207" operator="equal">
      <formula>"VENCIDA"</formula>
    </cfRule>
  </conditionalFormatting>
  <conditionalFormatting sqref="AB301">
    <cfRule type="cellIs" dxfId="203" priority="202" operator="equal">
      <formula>"EN TERMINO"</formula>
    </cfRule>
    <cfRule type="cellIs" dxfId="202" priority="203" operator="equal">
      <formula>"CUMPLIDA"</formula>
    </cfRule>
    <cfRule type="cellIs" dxfId="201" priority="204" operator="equal">
      <formula>"VENCIDA"</formula>
    </cfRule>
  </conditionalFormatting>
  <conditionalFormatting sqref="AB302">
    <cfRule type="cellIs" dxfId="200" priority="199" operator="equal">
      <formula>"EN TERMINO"</formula>
    </cfRule>
    <cfRule type="cellIs" dxfId="199" priority="200" operator="equal">
      <formula>"CUMPLIDA"</formula>
    </cfRule>
    <cfRule type="cellIs" dxfId="198" priority="201" operator="equal">
      <formula>"VENCIDA"</formula>
    </cfRule>
  </conditionalFormatting>
  <conditionalFormatting sqref="AB305">
    <cfRule type="cellIs" dxfId="197" priority="196" operator="equal">
      <formula>"EN TERMINO"</formula>
    </cfRule>
    <cfRule type="cellIs" dxfId="196" priority="197" operator="equal">
      <formula>"CUMPLIDA"</formula>
    </cfRule>
    <cfRule type="cellIs" dxfId="195" priority="198" operator="equal">
      <formula>"VENCIDA"</formula>
    </cfRule>
  </conditionalFormatting>
  <conditionalFormatting sqref="AB306">
    <cfRule type="cellIs" dxfId="194" priority="193" operator="equal">
      <formula>"EN TERMINO"</formula>
    </cfRule>
    <cfRule type="cellIs" dxfId="193" priority="194" operator="equal">
      <formula>"CUMPLIDA"</formula>
    </cfRule>
    <cfRule type="cellIs" dxfId="192" priority="195" operator="equal">
      <formula>"VENCIDA"</formula>
    </cfRule>
  </conditionalFormatting>
  <conditionalFormatting sqref="AB309">
    <cfRule type="cellIs" dxfId="191" priority="190" operator="equal">
      <formula>"EN TERMINO"</formula>
    </cfRule>
    <cfRule type="cellIs" dxfId="190" priority="191" operator="equal">
      <formula>"CUMPLIDA"</formula>
    </cfRule>
    <cfRule type="cellIs" dxfId="189" priority="192" operator="equal">
      <formula>"VENCIDA"</formula>
    </cfRule>
  </conditionalFormatting>
  <conditionalFormatting sqref="AB308">
    <cfRule type="cellIs" dxfId="188" priority="187" operator="equal">
      <formula>"EN TERMINO"</formula>
    </cfRule>
    <cfRule type="cellIs" dxfId="187" priority="188" operator="equal">
      <formula>"CUMPLIDA"</formula>
    </cfRule>
    <cfRule type="cellIs" dxfId="186" priority="189" operator="equal">
      <formula>"VENCIDA"</formula>
    </cfRule>
  </conditionalFormatting>
  <conditionalFormatting sqref="AB311:AB313 AB319 AB324 AB327 AB329 AB331 AB333 AB336 AB339 AB341:AB342 AB344:AB348 AB350:AB372 AB375 AB378">
    <cfRule type="cellIs" dxfId="185" priority="184" operator="equal">
      <formula>"EN TERMINO"</formula>
    </cfRule>
    <cfRule type="cellIs" dxfId="184" priority="185" operator="equal">
      <formula>"CUMPLIDA"</formula>
    </cfRule>
    <cfRule type="cellIs" dxfId="183" priority="186" operator="equal">
      <formula>"VENCIDA"</formula>
    </cfRule>
  </conditionalFormatting>
  <conditionalFormatting sqref="AB401">
    <cfRule type="cellIs" dxfId="182" priority="181" operator="equal">
      <formula>"EN TERMINO"</formula>
    </cfRule>
    <cfRule type="cellIs" dxfId="181" priority="182" operator="equal">
      <formula>"CUMPLIDA"</formula>
    </cfRule>
    <cfRule type="cellIs" dxfId="180" priority="183" operator="equal">
      <formula>"VENCIDA"</formula>
    </cfRule>
  </conditionalFormatting>
  <conditionalFormatting sqref="AB404">
    <cfRule type="cellIs" dxfId="179" priority="178" operator="equal">
      <formula>"EN TERMINO"</formula>
    </cfRule>
    <cfRule type="cellIs" dxfId="178" priority="179" operator="equal">
      <formula>"CUMPLIDA"</formula>
    </cfRule>
    <cfRule type="cellIs" dxfId="177" priority="180" operator="equal">
      <formula>"VENCIDA"</formula>
    </cfRule>
  </conditionalFormatting>
  <conditionalFormatting sqref="AB407">
    <cfRule type="cellIs" dxfId="176" priority="175" operator="equal">
      <formula>"EN TERMINO"</formula>
    </cfRule>
    <cfRule type="cellIs" dxfId="175" priority="176" operator="equal">
      <formula>"CUMPLIDA"</formula>
    </cfRule>
    <cfRule type="cellIs" dxfId="174" priority="177" operator="equal">
      <formula>"VENCIDA"</formula>
    </cfRule>
  </conditionalFormatting>
  <conditionalFormatting sqref="AB409">
    <cfRule type="cellIs" dxfId="173" priority="172" operator="equal">
      <formula>"EN TERMINO"</formula>
    </cfRule>
    <cfRule type="cellIs" dxfId="172" priority="173" operator="equal">
      <formula>"CUMPLIDA"</formula>
    </cfRule>
    <cfRule type="cellIs" dxfId="171" priority="174" operator="equal">
      <formula>"VENCIDA"</formula>
    </cfRule>
  </conditionalFormatting>
  <conditionalFormatting sqref="AB412">
    <cfRule type="cellIs" dxfId="170" priority="169" operator="equal">
      <formula>"EN TERMINO"</formula>
    </cfRule>
    <cfRule type="cellIs" dxfId="169" priority="170" operator="equal">
      <formula>"CUMPLIDA"</formula>
    </cfRule>
    <cfRule type="cellIs" dxfId="168" priority="171" operator="equal">
      <formula>"VENCIDA"</formula>
    </cfRule>
  </conditionalFormatting>
  <conditionalFormatting sqref="AB415">
    <cfRule type="cellIs" dxfId="167" priority="166" operator="equal">
      <formula>"EN TERMINO"</formula>
    </cfRule>
    <cfRule type="cellIs" dxfId="166" priority="167" operator="equal">
      <formula>"CUMPLIDA"</formula>
    </cfRule>
    <cfRule type="cellIs" dxfId="165" priority="168" operator="equal">
      <formula>"VENCIDA"</formula>
    </cfRule>
  </conditionalFormatting>
  <conditionalFormatting sqref="AB106">
    <cfRule type="cellIs" dxfId="164" priority="163" operator="equal">
      <formula>"EN TERMINO"</formula>
    </cfRule>
    <cfRule type="cellIs" dxfId="163" priority="164" operator="equal">
      <formula>"CUMPLIDA"</formula>
    </cfRule>
    <cfRule type="cellIs" dxfId="162" priority="165" operator="equal">
      <formula>"VENCIDA"</formula>
    </cfRule>
  </conditionalFormatting>
  <conditionalFormatting sqref="AB107">
    <cfRule type="cellIs" dxfId="161" priority="160" operator="equal">
      <formula>"EN TERMINO"</formula>
    </cfRule>
    <cfRule type="cellIs" dxfId="160" priority="161" operator="equal">
      <formula>"CUMPLIDA"</formula>
    </cfRule>
    <cfRule type="cellIs" dxfId="159" priority="162" operator="equal">
      <formula>"VENCIDA"</formula>
    </cfRule>
  </conditionalFormatting>
  <conditionalFormatting sqref="AB116">
    <cfRule type="cellIs" dxfId="158" priority="157" operator="equal">
      <formula>"EN TERMINO"</formula>
    </cfRule>
    <cfRule type="cellIs" dxfId="157" priority="158" operator="equal">
      <formula>"CUMPLIDA"</formula>
    </cfRule>
    <cfRule type="cellIs" dxfId="156" priority="159" operator="equal">
      <formula>"VENCIDA"</formula>
    </cfRule>
  </conditionalFormatting>
  <conditionalFormatting sqref="AB140">
    <cfRule type="cellIs" dxfId="155" priority="154" operator="equal">
      <formula>"EN TERMINO"</formula>
    </cfRule>
    <cfRule type="cellIs" dxfId="154" priority="155" operator="equal">
      <formula>"CUMPLIDA"</formula>
    </cfRule>
    <cfRule type="cellIs" dxfId="153" priority="156" operator="equal">
      <formula>"VENCIDA"</formula>
    </cfRule>
  </conditionalFormatting>
  <conditionalFormatting sqref="AB142">
    <cfRule type="cellIs" dxfId="152" priority="151" operator="equal">
      <formula>"EN TERMINO"</formula>
    </cfRule>
    <cfRule type="cellIs" dxfId="151" priority="152" operator="equal">
      <formula>"CUMPLIDA"</formula>
    </cfRule>
    <cfRule type="cellIs" dxfId="150" priority="153" operator="equal">
      <formula>"VENCIDA"</formula>
    </cfRule>
  </conditionalFormatting>
  <conditionalFormatting sqref="AB148">
    <cfRule type="cellIs" dxfId="149" priority="148" operator="equal">
      <formula>"EN TERMINO"</formula>
    </cfRule>
    <cfRule type="cellIs" dxfId="148" priority="149" operator="equal">
      <formula>"CUMPLIDA"</formula>
    </cfRule>
    <cfRule type="cellIs" dxfId="147" priority="150" operator="equal">
      <formula>"VENCIDA"</formula>
    </cfRule>
  </conditionalFormatting>
  <conditionalFormatting sqref="AB156">
    <cfRule type="cellIs" dxfId="146" priority="145" operator="equal">
      <formula>"EN TERMINO"</formula>
    </cfRule>
    <cfRule type="cellIs" dxfId="145" priority="146" operator="equal">
      <formula>"CUMPLIDA"</formula>
    </cfRule>
    <cfRule type="cellIs" dxfId="144" priority="147" operator="equal">
      <formula>"VENCIDA"</formula>
    </cfRule>
  </conditionalFormatting>
  <conditionalFormatting sqref="AB162">
    <cfRule type="cellIs" dxfId="143" priority="142" operator="equal">
      <formula>"EN TERMINO"</formula>
    </cfRule>
    <cfRule type="cellIs" dxfId="142" priority="143" operator="equal">
      <formula>"CUMPLIDA"</formula>
    </cfRule>
    <cfRule type="cellIs" dxfId="141" priority="144" operator="equal">
      <formula>"VENCIDA"</formula>
    </cfRule>
  </conditionalFormatting>
  <conditionalFormatting sqref="AB206">
    <cfRule type="cellIs" dxfId="140" priority="139" operator="equal">
      <formula>"EN TERMINO"</formula>
    </cfRule>
    <cfRule type="cellIs" dxfId="139" priority="140" operator="equal">
      <formula>"CUMPLIDA"</formula>
    </cfRule>
    <cfRule type="cellIs" dxfId="138" priority="141" operator="equal">
      <formula>"VENCIDA"</formula>
    </cfRule>
  </conditionalFormatting>
  <conditionalFormatting sqref="AB208">
    <cfRule type="cellIs" dxfId="137" priority="136" operator="equal">
      <formula>"EN TERMINO"</formula>
    </cfRule>
    <cfRule type="cellIs" dxfId="136" priority="137" operator="equal">
      <formula>"CUMPLIDA"</formula>
    </cfRule>
    <cfRule type="cellIs" dxfId="135" priority="138" operator="equal">
      <formula>"VENCIDA"</formula>
    </cfRule>
  </conditionalFormatting>
  <conditionalFormatting sqref="AB53">
    <cfRule type="cellIs" dxfId="134" priority="97" operator="equal">
      <formula>"EN TERMINO"</formula>
    </cfRule>
    <cfRule type="cellIs" dxfId="133" priority="98" operator="equal">
      <formula>"CUMPLIDA"</formula>
    </cfRule>
    <cfRule type="cellIs" dxfId="132" priority="99" operator="equal">
      <formula>"VENCIDA"</formula>
    </cfRule>
  </conditionalFormatting>
  <conditionalFormatting sqref="AB57">
    <cfRule type="cellIs" dxfId="131" priority="91" operator="equal">
      <formula>"EN TERMINO"</formula>
    </cfRule>
    <cfRule type="cellIs" dxfId="130" priority="92" operator="equal">
      <formula>"CUMPLIDA"</formula>
    </cfRule>
    <cfRule type="cellIs" dxfId="129" priority="93" operator="equal">
      <formula>"VENCIDA"</formula>
    </cfRule>
  </conditionalFormatting>
  <conditionalFormatting sqref="AB51">
    <cfRule type="cellIs" dxfId="128" priority="100" operator="equal">
      <formula>"EN TERMINO"</formula>
    </cfRule>
    <cfRule type="cellIs" dxfId="127" priority="101" operator="equal">
      <formula>"CUMPLIDA"</formula>
    </cfRule>
    <cfRule type="cellIs" dxfId="126" priority="102" operator="equal">
      <formula>"VENCIDA"</formula>
    </cfRule>
  </conditionalFormatting>
  <conditionalFormatting sqref="AB11">
    <cfRule type="cellIs" dxfId="125" priority="133" operator="equal">
      <formula>"EN TERMINO"</formula>
    </cfRule>
    <cfRule type="cellIs" dxfId="124" priority="134" operator="equal">
      <formula>"CUMPLIDA"</formula>
    </cfRule>
    <cfRule type="cellIs" dxfId="123" priority="135" operator="equal">
      <formula>"VENCIDA"</formula>
    </cfRule>
  </conditionalFormatting>
  <conditionalFormatting sqref="Y11">
    <cfRule type="cellIs" dxfId="122" priority="130" operator="equal">
      <formula>"EN TERMINO"</formula>
    </cfRule>
    <cfRule type="cellIs" dxfId="121" priority="131" operator="equal">
      <formula>"CUMPLIDA"</formula>
    </cfRule>
    <cfRule type="cellIs" dxfId="120" priority="132" operator="equal">
      <formula>"VENCIDA"</formula>
    </cfRule>
  </conditionalFormatting>
  <conditionalFormatting sqref="AB29 AB20:AB22 AB12:AB16 AB37:AB40 AB44">
    <cfRule type="cellIs" dxfId="119" priority="127" operator="equal">
      <formula>"EN TERMINO"</formula>
    </cfRule>
    <cfRule type="cellIs" dxfId="118" priority="128" operator="equal">
      <formula>"CUMPLIDA"</formula>
    </cfRule>
    <cfRule type="cellIs" dxfId="117" priority="129" operator="equal">
      <formula>"VENCIDA"</formula>
    </cfRule>
  </conditionalFormatting>
  <conditionalFormatting sqref="AB23">
    <cfRule type="cellIs" dxfId="116" priority="124" operator="equal">
      <formula>"EN TERMINO"</formula>
    </cfRule>
    <cfRule type="cellIs" dxfId="115" priority="125" operator="equal">
      <formula>"CUMPLIDA"</formula>
    </cfRule>
    <cfRule type="cellIs" dxfId="114" priority="126" operator="equal">
      <formula>"VENCIDA"</formula>
    </cfRule>
  </conditionalFormatting>
  <conditionalFormatting sqref="AB17">
    <cfRule type="cellIs" dxfId="113" priority="121" operator="equal">
      <formula>"EN TERMINO"</formula>
    </cfRule>
    <cfRule type="cellIs" dxfId="112" priority="122" operator="equal">
      <formula>"CUMPLIDA"</formula>
    </cfRule>
    <cfRule type="cellIs" dxfId="111" priority="123" operator="equal">
      <formula>"VENCIDA"</formula>
    </cfRule>
  </conditionalFormatting>
  <conditionalFormatting sqref="AB30">
    <cfRule type="cellIs" dxfId="110" priority="118" operator="equal">
      <formula>"EN TERMINO"</formula>
    </cfRule>
    <cfRule type="cellIs" dxfId="109" priority="119" operator="equal">
      <formula>"CUMPLIDA"</formula>
    </cfRule>
    <cfRule type="cellIs" dxfId="108" priority="120" operator="equal">
      <formula>"VENCIDA"</formula>
    </cfRule>
  </conditionalFormatting>
  <conditionalFormatting sqref="AB33">
    <cfRule type="cellIs" dxfId="107" priority="115" operator="equal">
      <formula>"EN TERMINO"</formula>
    </cfRule>
    <cfRule type="cellIs" dxfId="106" priority="116" operator="equal">
      <formula>"CUMPLIDA"</formula>
    </cfRule>
    <cfRule type="cellIs" dxfId="105" priority="117" operator="equal">
      <formula>"VENCIDA"</formula>
    </cfRule>
  </conditionalFormatting>
  <conditionalFormatting sqref="AB41">
    <cfRule type="cellIs" dxfId="104" priority="112" operator="equal">
      <formula>"EN TERMINO"</formula>
    </cfRule>
    <cfRule type="cellIs" dxfId="103" priority="113" operator="equal">
      <formula>"CUMPLIDA"</formula>
    </cfRule>
    <cfRule type="cellIs" dxfId="102" priority="114" operator="equal">
      <formula>"VENCIDA"</formula>
    </cfRule>
  </conditionalFormatting>
  <conditionalFormatting sqref="AB45">
    <cfRule type="cellIs" dxfId="101" priority="109" operator="equal">
      <formula>"EN TERMINO"</formula>
    </cfRule>
    <cfRule type="cellIs" dxfId="100" priority="110" operator="equal">
      <formula>"CUMPLIDA"</formula>
    </cfRule>
    <cfRule type="cellIs" dxfId="99" priority="111" operator="equal">
      <formula>"VENCIDA"</formula>
    </cfRule>
  </conditionalFormatting>
  <conditionalFormatting sqref="AB47">
    <cfRule type="cellIs" dxfId="98" priority="106" operator="equal">
      <formula>"EN TERMINO"</formula>
    </cfRule>
    <cfRule type="cellIs" dxfId="97" priority="107" operator="equal">
      <formula>"CUMPLIDA"</formula>
    </cfRule>
    <cfRule type="cellIs" dxfId="96" priority="108" operator="equal">
      <formula>"VENCIDA"</formula>
    </cfRule>
  </conditionalFormatting>
  <conditionalFormatting sqref="AB49">
    <cfRule type="cellIs" dxfId="95" priority="103" operator="equal">
      <formula>"EN TERMINO"</formula>
    </cfRule>
    <cfRule type="cellIs" dxfId="94" priority="104" operator="equal">
      <formula>"CUMPLIDA"</formula>
    </cfRule>
    <cfRule type="cellIs" dxfId="93" priority="105" operator="equal">
      <formula>"VENCIDA"</formula>
    </cfRule>
  </conditionalFormatting>
  <conditionalFormatting sqref="AB55">
    <cfRule type="cellIs" dxfId="92" priority="94" operator="equal">
      <formula>"EN TERMINO"</formula>
    </cfRule>
    <cfRule type="cellIs" dxfId="91" priority="95" operator="equal">
      <formula>"CUMPLIDA"</formula>
    </cfRule>
    <cfRule type="cellIs" dxfId="90" priority="96" operator="equal">
      <formula>"VENCIDA"</formula>
    </cfRule>
  </conditionalFormatting>
  <conditionalFormatting sqref="AB59">
    <cfRule type="cellIs" dxfId="89" priority="88" operator="equal">
      <formula>"EN TERMINO"</formula>
    </cfRule>
    <cfRule type="cellIs" dxfId="88" priority="89" operator="equal">
      <formula>"CUMPLIDA"</formula>
    </cfRule>
    <cfRule type="cellIs" dxfId="87" priority="90" operator="equal">
      <formula>"VENCIDA"</formula>
    </cfRule>
  </conditionalFormatting>
  <conditionalFormatting sqref="AB61">
    <cfRule type="cellIs" dxfId="86" priority="85" operator="equal">
      <formula>"EN TERMINO"</formula>
    </cfRule>
    <cfRule type="cellIs" dxfId="85" priority="86" operator="equal">
      <formula>"CUMPLIDA"</formula>
    </cfRule>
    <cfRule type="cellIs" dxfId="84" priority="87" operator="equal">
      <formula>"VENCIDA"</formula>
    </cfRule>
  </conditionalFormatting>
  <conditionalFormatting sqref="AB63">
    <cfRule type="cellIs" dxfId="83" priority="82" operator="equal">
      <formula>"EN TERMINO"</formula>
    </cfRule>
    <cfRule type="cellIs" dxfId="82" priority="83" operator="equal">
      <formula>"CUMPLIDA"</formula>
    </cfRule>
    <cfRule type="cellIs" dxfId="81" priority="84" operator="equal">
      <formula>"VENCIDA"</formula>
    </cfRule>
  </conditionalFormatting>
  <conditionalFormatting sqref="AB65">
    <cfRule type="cellIs" dxfId="80" priority="79" operator="equal">
      <formula>"EN TERMINO"</formula>
    </cfRule>
    <cfRule type="cellIs" dxfId="79" priority="80" operator="equal">
      <formula>"CUMPLIDA"</formula>
    </cfRule>
    <cfRule type="cellIs" dxfId="78" priority="81" operator="equal">
      <formula>"VENCIDA"</formula>
    </cfRule>
  </conditionalFormatting>
  <conditionalFormatting sqref="AB71">
    <cfRule type="cellIs" dxfId="77" priority="76" operator="equal">
      <formula>"EN TERMINO"</formula>
    </cfRule>
    <cfRule type="cellIs" dxfId="76" priority="77" operator="equal">
      <formula>"CUMPLIDA"</formula>
    </cfRule>
    <cfRule type="cellIs" dxfId="75" priority="78" operator="equal">
      <formula>"VENCIDA"</formula>
    </cfRule>
  </conditionalFormatting>
  <conditionalFormatting sqref="AB73">
    <cfRule type="cellIs" dxfId="74" priority="73" operator="equal">
      <formula>"EN TERMINO"</formula>
    </cfRule>
    <cfRule type="cellIs" dxfId="73" priority="74" operator="equal">
      <formula>"CUMPLIDA"</formula>
    </cfRule>
    <cfRule type="cellIs" dxfId="72" priority="75" operator="equal">
      <formula>"VENCIDA"</formula>
    </cfRule>
  </conditionalFormatting>
  <conditionalFormatting sqref="AB75">
    <cfRule type="cellIs" dxfId="71" priority="70" operator="equal">
      <formula>"EN TERMINO"</formula>
    </cfRule>
    <cfRule type="cellIs" dxfId="70" priority="71" operator="equal">
      <formula>"CUMPLIDA"</formula>
    </cfRule>
    <cfRule type="cellIs" dxfId="69" priority="72" operator="equal">
      <formula>"VENCIDA"</formula>
    </cfRule>
  </conditionalFormatting>
  <conditionalFormatting sqref="AB79">
    <cfRule type="cellIs" dxfId="68" priority="67" operator="equal">
      <formula>"EN TERMINO"</formula>
    </cfRule>
    <cfRule type="cellIs" dxfId="67" priority="68" operator="equal">
      <formula>"CUMPLIDA"</formula>
    </cfRule>
    <cfRule type="cellIs" dxfId="66" priority="69" operator="equal">
      <formula>"VENCIDA"</formula>
    </cfRule>
  </conditionalFormatting>
  <conditionalFormatting sqref="AB81">
    <cfRule type="cellIs" dxfId="65" priority="64" operator="equal">
      <formula>"EN TERMINO"</formula>
    </cfRule>
    <cfRule type="cellIs" dxfId="64" priority="65" operator="equal">
      <formula>"CUMPLIDA"</formula>
    </cfRule>
    <cfRule type="cellIs" dxfId="63" priority="66" operator="equal">
      <formula>"VENCIDA"</formula>
    </cfRule>
  </conditionalFormatting>
  <conditionalFormatting sqref="Y418">
    <cfRule type="cellIs" dxfId="62" priority="61" operator="equal">
      <formula>"EN TERMINO"</formula>
    </cfRule>
    <cfRule type="cellIs" dxfId="61" priority="62" operator="equal">
      <formula>"CUMPLIDA"</formula>
    </cfRule>
    <cfRule type="cellIs" dxfId="60" priority="63" operator="equal">
      <formula>"VENCIDA"</formula>
    </cfRule>
  </conditionalFormatting>
  <conditionalFormatting sqref="Y419">
    <cfRule type="cellIs" dxfId="59" priority="58" operator="equal">
      <formula>"EN TERMINO"</formula>
    </cfRule>
    <cfRule type="cellIs" dxfId="58" priority="59" operator="equal">
      <formula>"CUMPLIDA"</formula>
    </cfRule>
    <cfRule type="cellIs" dxfId="57" priority="60" operator="equal">
      <formula>"VENCIDA"</formula>
    </cfRule>
  </conditionalFormatting>
  <conditionalFormatting sqref="AB418">
    <cfRule type="cellIs" dxfId="56" priority="55" operator="equal">
      <formula>"EN TERMINO"</formula>
    </cfRule>
    <cfRule type="cellIs" dxfId="55" priority="56" operator="equal">
      <formula>"CUMPLIDA"</formula>
    </cfRule>
    <cfRule type="cellIs" dxfId="54" priority="57" operator="equal">
      <formula>"VENCIDA"</formula>
    </cfRule>
  </conditionalFormatting>
  <conditionalFormatting sqref="Y420:Y421">
    <cfRule type="cellIs" dxfId="53" priority="52" operator="equal">
      <formula>"EN TERMINO"</formula>
    </cfRule>
    <cfRule type="cellIs" dxfId="52" priority="53" operator="equal">
      <formula>"CUMPLIDA"</formula>
    </cfRule>
    <cfRule type="cellIs" dxfId="51" priority="54" operator="equal">
      <formula>"VENCIDA"</formula>
    </cfRule>
  </conditionalFormatting>
  <conditionalFormatting sqref="AB420:AB421">
    <cfRule type="cellIs" dxfId="50" priority="49" operator="equal">
      <formula>"EN TERMINO"</formula>
    </cfRule>
    <cfRule type="cellIs" dxfId="49" priority="50" operator="equal">
      <formula>"CUMPLIDA"</formula>
    </cfRule>
    <cfRule type="cellIs" dxfId="48" priority="51" operator="equal">
      <formula>"VENCIDA"</formula>
    </cfRule>
  </conditionalFormatting>
  <conditionalFormatting sqref="Y442">
    <cfRule type="cellIs" dxfId="47" priority="46" operator="equal">
      <formula>"EN TERMINO"</formula>
    </cfRule>
    <cfRule type="cellIs" dxfId="46" priority="47" operator="equal">
      <formula>"CUMPLIDA"</formula>
    </cfRule>
    <cfRule type="cellIs" dxfId="45" priority="48" operator="equal">
      <formula>"VENCIDA"</formula>
    </cfRule>
  </conditionalFormatting>
  <conditionalFormatting sqref="AB442">
    <cfRule type="cellIs" dxfId="44" priority="43" operator="equal">
      <formula>"EN TERMINO"</formula>
    </cfRule>
    <cfRule type="cellIs" dxfId="43" priority="44" operator="equal">
      <formula>"CUMPLIDA"</formula>
    </cfRule>
    <cfRule type="cellIs" dxfId="42" priority="45" operator="equal">
      <formula>"VENCIDA"</formula>
    </cfRule>
  </conditionalFormatting>
  <conditionalFormatting sqref="Y422">
    <cfRule type="cellIs" dxfId="41" priority="40" operator="equal">
      <formula>"EN TERMINO"</formula>
    </cfRule>
    <cfRule type="cellIs" dxfId="40" priority="41" operator="equal">
      <formula>"CUMPLIDA"</formula>
    </cfRule>
    <cfRule type="cellIs" dxfId="39" priority="42" operator="equal">
      <formula>"VENCIDA"</formula>
    </cfRule>
  </conditionalFormatting>
  <conditionalFormatting sqref="Y423:Y424">
    <cfRule type="cellIs" dxfId="38" priority="37" operator="equal">
      <formula>"EN TERMINO"</formula>
    </cfRule>
    <cfRule type="cellIs" dxfId="37" priority="38" operator="equal">
      <formula>"CUMPLIDA"</formula>
    </cfRule>
    <cfRule type="cellIs" dxfId="36" priority="39" operator="equal">
      <formula>"VENCIDA"</formula>
    </cfRule>
  </conditionalFormatting>
  <conditionalFormatting sqref="Y425:Y441">
    <cfRule type="cellIs" dxfId="35" priority="34" operator="equal">
      <formula>"EN TERMINO"</formula>
    </cfRule>
    <cfRule type="cellIs" dxfId="34" priority="35" operator="equal">
      <formula>"CUMPLIDA"</formula>
    </cfRule>
    <cfRule type="cellIs" dxfId="33" priority="36" operator="equal">
      <formula>"VENCIDA"</formula>
    </cfRule>
  </conditionalFormatting>
  <conditionalFormatting sqref="AB422">
    <cfRule type="cellIs" dxfId="32" priority="31" operator="equal">
      <formula>"EN TERMINO"</formula>
    </cfRule>
    <cfRule type="cellIs" dxfId="31" priority="32" operator="equal">
      <formula>"CUMPLIDA"</formula>
    </cfRule>
    <cfRule type="cellIs" dxfId="30" priority="33" operator="equal">
      <formula>"VENCIDA"</formula>
    </cfRule>
  </conditionalFormatting>
  <conditionalFormatting sqref="AB425">
    <cfRule type="cellIs" dxfId="29" priority="28" operator="equal">
      <formula>"EN TERMINO"</formula>
    </cfRule>
    <cfRule type="cellIs" dxfId="28" priority="29" operator="equal">
      <formula>"CUMPLIDA"</formula>
    </cfRule>
    <cfRule type="cellIs" dxfId="27" priority="30" operator="equal">
      <formula>"VENCIDA"</formula>
    </cfRule>
  </conditionalFormatting>
  <conditionalFormatting sqref="AB427">
    <cfRule type="cellIs" dxfId="26" priority="25" operator="equal">
      <formula>"EN TERMINO"</formula>
    </cfRule>
    <cfRule type="cellIs" dxfId="25" priority="26" operator="equal">
      <formula>"CUMPLIDA"</formula>
    </cfRule>
    <cfRule type="cellIs" dxfId="24" priority="27" operator="equal">
      <formula>"VENCIDA"</formula>
    </cfRule>
  </conditionalFormatting>
  <conditionalFormatting sqref="AB429">
    <cfRule type="cellIs" dxfId="23" priority="22" operator="equal">
      <formula>"EN TERMINO"</formula>
    </cfRule>
    <cfRule type="cellIs" dxfId="22" priority="23" operator="equal">
      <formula>"CUMPLIDA"</formula>
    </cfRule>
    <cfRule type="cellIs" dxfId="21" priority="24" operator="equal">
      <formula>"VENCIDA"</formula>
    </cfRule>
  </conditionalFormatting>
  <conditionalFormatting sqref="AB430">
    <cfRule type="cellIs" dxfId="20" priority="19" operator="equal">
      <formula>"EN TERMINO"</formula>
    </cfRule>
    <cfRule type="cellIs" dxfId="19" priority="20" operator="equal">
      <formula>"CUMPLIDA"</formula>
    </cfRule>
    <cfRule type="cellIs" dxfId="18" priority="21" operator="equal">
      <formula>"VENCIDA"</formula>
    </cfRule>
  </conditionalFormatting>
  <conditionalFormatting sqref="AB432">
    <cfRule type="cellIs" dxfId="17" priority="16" operator="equal">
      <formula>"EN TERMINO"</formula>
    </cfRule>
    <cfRule type="cellIs" dxfId="16" priority="17" operator="equal">
      <formula>"CUMPLIDA"</formula>
    </cfRule>
    <cfRule type="cellIs" dxfId="15" priority="18" operator="equal">
      <formula>"VENCIDA"</formula>
    </cfRule>
  </conditionalFormatting>
  <conditionalFormatting sqref="AB434">
    <cfRule type="cellIs" dxfId="14" priority="13" operator="equal">
      <formula>"EN TERMINO"</formula>
    </cfRule>
    <cfRule type="cellIs" dxfId="13" priority="14" operator="equal">
      <formula>"CUMPLIDA"</formula>
    </cfRule>
    <cfRule type="cellIs" dxfId="12" priority="15" operator="equal">
      <formula>"VENCIDA"</formula>
    </cfRule>
  </conditionalFormatting>
  <conditionalFormatting sqref="AB435">
    <cfRule type="cellIs" dxfId="11" priority="10" operator="equal">
      <formula>"EN TERMINO"</formula>
    </cfRule>
    <cfRule type="cellIs" dxfId="10" priority="11" operator="equal">
      <formula>"CUMPLIDA"</formula>
    </cfRule>
    <cfRule type="cellIs" dxfId="9" priority="12" operator="equal">
      <formula>"VENCIDA"</formula>
    </cfRule>
  </conditionalFormatting>
  <conditionalFormatting sqref="AB438">
    <cfRule type="cellIs" dxfId="8" priority="7" operator="equal">
      <formula>"EN TERMINO"</formula>
    </cfRule>
    <cfRule type="cellIs" dxfId="7" priority="8" operator="equal">
      <formula>"CUMPLIDA"</formula>
    </cfRule>
    <cfRule type="cellIs" dxfId="6" priority="9" operator="equal">
      <formula>"VENCIDA"</formula>
    </cfRule>
  </conditionalFormatting>
  <conditionalFormatting sqref="AB440">
    <cfRule type="cellIs" dxfId="5" priority="4" operator="equal">
      <formula>"EN TERMINO"</formula>
    </cfRule>
    <cfRule type="cellIs" dxfId="4" priority="5" operator="equal">
      <formula>"CUMPLIDA"</formula>
    </cfRule>
    <cfRule type="cellIs" dxfId="3" priority="6" operator="equal">
      <formula>"VENCIDA"</formula>
    </cfRule>
  </conditionalFormatting>
  <conditionalFormatting sqref="AB441">
    <cfRule type="cellIs" dxfId="2" priority="1" operator="equal">
      <formula>"EN TERMINO"</formula>
    </cfRule>
    <cfRule type="cellIs" dxfId="1" priority="2" operator="equal">
      <formula>"CUMPLIDA"</formula>
    </cfRule>
    <cfRule type="cellIs" dxfId="0" priority="3" operator="equal">
      <formula>"VENCIDA"</formula>
    </cfRule>
  </conditionalFormatting>
  <printOptions horizontalCentered="1"/>
  <pageMargins left="0.15748031496062992" right="0.15748031496062992" top="0.39370078740157483" bottom="0.39370078740157483" header="0.31496062992125984" footer="0.31496062992125984"/>
  <pageSetup paperSize="14" scale="50" orientation="landscape" r:id="rId1"/>
  <rowBreaks count="1" manualBreakCount="1">
    <brk id="201" max="16383"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Plan General</vt:lpstr>
      <vt:lpstr>'Plan General'!Área_de_impresión</vt:lpstr>
      <vt:lpstr>'Plan General'!Títulos_a_imprimir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Juddy Alexandra Amado Sierra</dc:creator>
  <cp:lastModifiedBy>German Nuñez Ibata</cp:lastModifiedBy>
  <dcterms:created xsi:type="dcterms:W3CDTF">2014-12-17T17:15:24Z</dcterms:created>
  <dcterms:modified xsi:type="dcterms:W3CDTF">2014-12-17T21:07:45Z</dcterms:modified>
</cp:coreProperties>
</file>