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435"/>
  </bookViews>
  <sheets>
    <sheet name="DEFINITIVO" sheetId="2" r:id="rId1"/>
    <sheet name="RESUMEN" sheetId="3" r:id="rId2"/>
  </sheets>
  <definedNames>
    <definedName name="_xlnm._FilterDatabase" localSheetId="0" hidden="1">DEFINITIVO!$A$9:$WWD$299</definedName>
    <definedName name="_xlnm.Print_Area" localSheetId="0">DEFINITIVO!$A$1:$X$313</definedName>
    <definedName name="_xlnm.Print_Titles" localSheetId="0">DEFINITIVO!$8:$9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3" l="1"/>
  <c r="D35" i="3"/>
  <c r="C35" i="3"/>
  <c r="B35" i="3"/>
  <c r="N299" i="2"/>
  <c r="K299" i="2"/>
  <c r="O298" i="2"/>
  <c r="N298" i="2"/>
  <c r="U298" i="2" s="1"/>
  <c r="K298" i="2"/>
  <c r="N297" i="2"/>
  <c r="K297" i="2"/>
  <c r="N296" i="2"/>
  <c r="U296" i="2" s="1"/>
  <c r="K296" i="2"/>
  <c r="O296" i="2" s="1"/>
  <c r="U295" i="2"/>
  <c r="N295" i="2"/>
  <c r="K295" i="2"/>
  <c r="N294" i="2"/>
  <c r="U294" i="2" s="1"/>
  <c r="K294" i="2"/>
  <c r="N292" i="2"/>
  <c r="U292" i="2" s="1"/>
  <c r="K292" i="2"/>
  <c r="O292" i="2" s="1"/>
  <c r="N291" i="2"/>
  <c r="U291" i="2" s="1"/>
  <c r="K291" i="2"/>
  <c r="N290" i="2"/>
  <c r="K290" i="2"/>
  <c r="N289" i="2"/>
  <c r="K289" i="2"/>
  <c r="N288" i="2"/>
  <c r="U288" i="2" s="1"/>
  <c r="K288" i="2"/>
  <c r="O288" i="2" s="1"/>
  <c r="N286" i="2"/>
  <c r="U286" i="2" s="1"/>
  <c r="K286" i="2"/>
  <c r="O286" i="2" s="1"/>
  <c r="N285" i="2"/>
  <c r="U285" i="2" s="1"/>
  <c r="K285" i="2"/>
  <c r="O285" i="2" s="1"/>
  <c r="N284" i="2"/>
  <c r="K284" i="2"/>
  <c r="N282" i="2"/>
  <c r="U282" i="2" s="1"/>
  <c r="K282" i="2"/>
  <c r="O282" i="2" s="1"/>
  <c r="N280" i="2"/>
  <c r="U280" i="2" s="1"/>
  <c r="K280" i="2"/>
  <c r="O280" i="2" s="1"/>
  <c r="N279" i="2"/>
  <c r="K279" i="2"/>
  <c r="N278" i="2"/>
  <c r="K278" i="2"/>
  <c r="N277" i="2"/>
  <c r="U277" i="2" s="1"/>
  <c r="K277" i="2"/>
  <c r="N276" i="2"/>
  <c r="U276" i="2" s="1"/>
  <c r="K276" i="2"/>
  <c r="O276" i="2" s="1"/>
  <c r="N275" i="2"/>
  <c r="U275" i="2" s="1"/>
  <c r="K275" i="2"/>
  <c r="O275" i="2" s="1"/>
  <c r="N274" i="2"/>
  <c r="U274" i="2" s="1"/>
  <c r="K274" i="2"/>
  <c r="N273" i="2"/>
  <c r="U273" i="2" s="1"/>
  <c r="K273" i="2"/>
  <c r="N272" i="2"/>
  <c r="U272" i="2" s="1"/>
  <c r="K272" i="2"/>
  <c r="O272" i="2" s="1"/>
  <c r="U271" i="2"/>
  <c r="N271" i="2"/>
  <c r="K271" i="2"/>
  <c r="O271" i="2" s="1"/>
  <c r="U269" i="2"/>
  <c r="O269" i="2"/>
  <c r="N269" i="2"/>
  <c r="K269" i="2"/>
  <c r="N268" i="2"/>
  <c r="U268" i="2" s="1"/>
  <c r="K268" i="2"/>
  <c r="N267" i="2"/>
  <c r="U267" i="2" s="1"/>
  <c r="K267" i="2"/>
  <c r="U266" i="2"/>
  <c r="N266" i="2"/>
  <c r="K266" i="2"/>
  <c r="N265" i="2"/>
  <c r="O265" i="2" s="1"/>
  <c r="K265" i="2"/>
  <c r="N264" i="2"/>
  <c r="U264" i="2" s="1"/>
  <c r="K264" i="2"/>
  <c r="O264" i="2" s="1"/>
  <c r="U263" i="2"/>
  <c r="N263" i="2"/>
  <c r="K263" i="2"/>
  <c r="O263" i="2" s="1"/>
  <c r="N262" i="2"/>
  <c r="U262" i="2" s="1"/>
  <c r="K262" i="2"/>
  <c r="N261" i="2"/>
  <c r="U261" i="2" s="1"/>
  <c r="K261" i="2"/>
  <c r="O261" i="2" s="1"/>
  <c r="N260" i="2"/>
  <c r="U260" i="2" s="1"/>
  <c r="K260" i="2"/>
  <c r="N259" i="2"/>
  <c r="U259" i="2" s="1"/>
  <c r="K259" i="2"/>
  <c r="N258" i="2"/>
  <c r="K258" i="2"/>
  <c r="N257" i="2"/>
  <c r="U257" i="2" s="1"/>
  <c r="K257" i="2"/>
  <c r="O257" i="2" s="1"/>
  <c r="N256" i="2"/>
  <c r="U256" i="2" s="1"/>
  <c r="K256" i="2"/>
  <c r="N254" i="2"/>
  <c r="U254" i="2" s="1"/>
  <c r="K254" i="2"/>
  <c r="U253" i="2"/>
  <c r="N253" i="2"/>
  <c r="K253" i="2"/>
  <c r="O253" i="2" s="1"/>
  <c r="U252" i="2"/>
  <c r="O252" i="2"/>
  <c r="N252" i="2"/>
  <c r="K252" i="2"/>
  <c r="N250" i="2"/>
  <c r="U250" i="2" s="1"/>
  <c r="K250" i="2"/>
  <c r="N249" i="2"/>
  <c r="U249" i="2" s="1"/>
  <c r="K249" i="2"/>
  <c r="O249" i="2" s="1"/>
  <c r="N248" i="2"/>
  <c r="U248" i="2" s="1"/>
  <c r="K248" i="2"/>
  <c r="U246" i="2"/>
  <c r="N246" i="2"/>
  <c r="K246" i="2"/>
  <c r="O246" i="2" s="1"/>
  <c r="N245" i="2"/>
  <c r="U245" i="2" s="1"/>
  <c r="K245" i="2"/>
  <c r="N244" i="2"/>
  <c r="K244" i="2"/>
  <c r="N243" i="2"/>
  <c r="U243" i="2" s="1"/>
  <c r="K243" i="2"/>
  <c r="O243" i="2" s="1"/>
  <c r="N242" i="2"/>
  <c r="U242" i="2" s="1"/>
  <c r="K242" i="2"/>
  <c r="O242" i="2" s="1"/>
  <c r="N241" i="2"/>
  <c r="U241" i="2" s="1"/>
  <c r="K241" i="2"/>
  <c r="O241" i="2" s="1"/>
  <c r="O240" i="2"/>
  <c r="N240" i="2"/>
  <c r="U240" i="2" s="1"/>
  <c r="K240" i="2"/>
  <c r="N239" i="2"/>
  <c r="U239" i="2" s="1"/>
  <c r="K239" i="2"/>
  <c r="O239" i="2" s="1"/>
  <c r="N238" i="2"/>
  <c r="U238" i="2" s="1"/>
  <c r="K238" i="2"/>
  <c r="O238" i="2" s="1"/>
  <c r="O236" i="2"/>
  <c r="N236" i="2"/>
  <c r="U236" i="2" s="1"/>
  <c r="K236" i="2"/>
  <c r="N235" i="2"/>
  <c r="U235" i="2" s="1"/>
  <c r="K235" i="2"/>
  <c r="N234" i="2"/>
  <c r="U234" i="2" s="1"/>
  <c r="K234" i="2"/>
  <c r="O234" i="2" s="1"/>
  <c r="N233" i="2"/>
  <c r="U233" i="2" s="1"/>
  <c r="K233" i="2"/>
  <c r="O233" i="2" s="1"/>
  <c r="N232" i="2"/>
  <c r="U232" i="2" s="1"/>
  <c r="K232" i="2"/>
  <c r="N231" i="2"/>
  <c r="U231" i="2" s="1"/>
  <c r="K231" i="2"/>
  <c r="O231" i="2" s="1"/>
  <c r="N230" i="2"/>
  <c r="U230" i="2" s="1"/>
  <c r="K230" i="2"/>
  <c r="O230" i="2" s="1"/>
  <c r="N229" i="2"/>
  <c r="U229" i="2" s="1"/>
  <c r="K229" i="2"/>
  <c r="N228" i="2"/>
  <c r="K228" i="2"/>
  <c r="N227" i="2"/>
  <c r="K227" i="2"/>
  <c r="N226" i="2"/>
  <c r="U226" i="2" s="1"/>
  <c r="K226" i="2"/>
  <c r="N225" i="2"/>
  <c r="U225" i="2" s="1"/>
  <c r="K225" i="2"/>
  <c r="O225" i="2" s="1"/>
  <c r="N224" i="2"/>
  <c r="U224" i="2" s="1"/>
  <c r="K224" i="2"/>
  <c r="N223" i="2"/>
  <c r="U223" i="2" s="1"/>
  <c r="K223" i="2"/>
  <c r="N221" i="2"/>
  <c r="U221" i="2" s="1"/>
  <c r="K221" i="2"/>
  <c r="O221" i="2" s="1"/>
  <c r="U220" i="2"/>
  <c r="N220" i="2"/>
  <c r="K220" i="2"/>
  <c r="O220" i="2" s="1"/>
  <c r="N219" i="2"/>
  <c r="U219" i="2" s="1"/>
  <c r="K219" i="2"/>
  <c r="N218" i="2"/>
  <c r="U218" i="2" s="1"/>
  <c r="K218" i="2"/>
  <c r="N217" i="2"/>
  <c r="U217" i="2" s="1"/>
  <c r="K217" i="2"/>
  <c r="N216" i="2"/>
  <c r="U216" i="2" s="1"/>
  <c r="K216" i="2"/>
  <c r="O216" i="2" s="1"/>
  <c r="N215" i="2"/>
  <c r="U215" i="2" s="1"/>
  <c r="K215" i="2"/>
  <c r="N214" i="2"/>
  <c r="U214" i="2" s="1"/>
  <c r="K214" i="2"/>
  <c r="N213" i="2"/>
  <c r="U213" i="2" s="1"/>
  <c r="K213" i="2"/>
  <c r="O213" i="2" s="1"/>
  <c r="N212" i="2"/>
  <c r="U212" i="2" s="1"/>
  <c r="K212" i="2"/>
  <c r="N211" i="2"/>
  <c r="U211" i="2" s="1"/>
  <c r="K211" i="2"/>
  <c r="N210" i="2"/>
  <c r="U210" i="2" s="1"/>
  <c r="K210" i="2"/>
  <c r="O210" i="2" s="1"/>
  <c r="N209" i="2"/>
  <c r="U209" i="2" s="1"/>
  <c r="K209" i="2"/>
  <c r="N208" i="2"/>
  <c r="U208" i="2" s="1"/>
  <c r="K208" i="2"/>
  <c r="N207" i="2"/>
  <c r="U207" i="2" s="1"/>
  <c r="K207" i="2"/>
  <c r="O207" i="2" s="1"/>
  <c r="O206" i="2"/>
  <c r="N206" i="2"/>
  <c r="U206" i="2" s="1"/>
  <c r="K206" i="2"/>
  <c r="N205" i="2"/>
  <c r="U205" i="2" s="1"/>
  <c r="K205" i="2"/>
  <c r="O205" i="2" s="1"/>
  <c r="N204" i="2"/>
  <c r="U204" i="2" s="1"/>
  <c r="K204" i="2"/>
  <c r="N203" i="2"/>
  <c r="K203" i="2"/>
  <c r="N202" i="2"/>
  <c r="U202" i="2" s="1"/>
  <c r="K202" i="2"/>
  <c r="N201" i="2"/>
  <c r="U201" i="2" s="1"/>
  <c r="K201" i="2"/>
  <c r="N200" i="2"/>
  <c r="U200" i="2" s="1"/>
  <c r="K200" i="2"/>
  <c r="O200" i="2" s="1"/>
  <c r="N199" i="2"/>
  <c r="U199" i="2" s="1"/>
  <c r="K199" i="2"/>
  <c r="O199" i="2" s="1"/>
  <c r="U198" i="2"/>
  <c r="O198" i="2"/>
  <c r="N198" i="2"/>
  <c r="K198" i="2"/>
  <c r="N197" i="2"/>
  <c r="U197" i="2" s="1"/>
  <c r="K197" i="2"/>
  <c r="O197" i="2" s="1"/>
  <c r="N196" i="2"/>
  <c r="U196" i="2" s="1"/>
  <c r="K196" i="2"/>
  <c r="N195" i="2"/>
  <c r="U195" i="2" s="1"/>
  <c r="K195" i="2"/>
  <c r="N194" i="2"/>
  <c r="U194" i="2" s="1"/>
  <c r="K194" i="2"/>
  <c r="O194" i="2" s="1"/>
  <c r="N193" i="2"/>
  <c r="K193" i="2"/>
  <c r="N192" i="2"/>
  <c r="O192" i="2" s="1"/>
  <c r="K192" i="2"/>
  <c r="N191" i="2"/>
  <c r="U191" i="2" s="1"/>
  <c r="K191" i="2"/>
  <c r="N190" i="2"/>
  <c r="U190" i="2" s="1"/>
  <c r="K190" i="2"/>
  <c r="O190" i="2" s="1"/>
  <c r="N189" i="2"/>
  <c r="K189" i="2"/>
  <c r="N188" i="2"/>
  <c r="O188" i="2" s="1"/>
  <c r="K188" i="2"/>
  <c r="N187" i="2"/>
  <c r="U187" i="2" s="1"/>
  <c r="K187" i="2"/>
  <c r="O187" i="2" s="1"/>
  <c r="U186" i="2"/>
  <c r="N186" i="2"/>
  <c r="K186" i="2"/>
  <c r="O186" i="2" s="1"/>
  <c r="N185" i="2"/>
  <c r="U185" i="2" s="1"/>
  <c r="K185" i="2"/>
  <c r="N184" i="2"/>
  <c r="U184" i="2" s="1"/>
  <c r="K184" i="2"/>
  <c r="O184" i="2" s="1"/>
  <c r="U183" i="2"/>
  <c r="N183" i="2"/>
  <c r="K183" i="2"/>
  <c r="O183" i="2" s="1"/>
  <c r="O182" i="2"/>
  <c r="N182" i="2"/>
  <c r="U182" i="2" s="1"/>
  <c r="K182" i="2"/>
  <c r="N181" i="2"/>
  <c r="U181" i="2" s="1"/>
  <c r="K181" i="2"/>
  <c r="N180" i="2"/>
  <c r="U180" i="2" s="1"/>
  <c r="K180" i="2"/>
  <c r="U179" i="2"/>
  <c r="N179" i="2"/>
  <c r="K179" i="2"/>
  <c r="O179" i="2" s="1"/>
  <c r="N178" i="2"/>
  <c r="U178" i="2" s="1"/>
  <c r="K178" i="2"/>
  <c r="N177" i="2"/>
  <c r="K177" i="2"/>
  <c r="O176" i="2"/>
  <c r="N176" i="2"/>
  <c r="U176" i="2" s="1"/>
  <c r="K176" i="2"/>
  <c r="N175" i="2"/>
  <c r="U175" i="2" s="1"/>
  <c r="K175" i="2"/>
  <c r="N174" i="2"/>
  <c r="U174" i="2" s="1"/>
  <c r="K174" i="2"/>
  <c r="O174" i="2" s="1"/>
  <c r="N173" i="2"/>
  <c r="O173" i="2" s="1"/>
  <c r="K173" i="2"/>
  <c r="N172" i="2"/>
  <c r="K172" i="2"/>
  <c r="N171" i="2"/>
  <c r="U171" i="2" s="1"/>
  <c r="K171" i="2"/>
  <c r="O171" i="2" s="1"/>
  <c r="O170" i="2"/>
  <c r="N170" i="2"/>
  <c r="U170" i="2" s="1"/>
  <c r="K170" i="2"/>
  <c r="N169" i="2"/>
  <c r="U169" i="2" s="1"/>
  <c r="K169" i="2"/>
  <c r="N168" i="2"/>
  <c r="U168" i="2" s="1"/>
  <c r="K168" i="2"/>
  <c r="O168" i="2" s="1"/>
  <c r="N167" i="2"/>
  <c r="U167" i="2" s="1"/>
  <c r="K167" i="2"/>
  <c r="N166" i="2"/>
  <c r="K166" i="2"/>
  <c r="O165" i="2"/>
  <c r="N165" i="2"/>
  <c r="U165" i="2" s="1"/>
  <c r="K165" i="2"/>
  <c r="N164" i="2"/>
  <c r="U164" i="2" s="1"/>
  <c r="K164" i="2"/>
  <c r="O164" i="2" s="1"/>
  <c r="N163" i="2"/>
  <c r="U163" i="2" s="1"/>
  <c r="K163" i="2"/>
  <c r="O163" i="2" s="1"/>
  <c r="U162" i="2"/>
  <c r="N162" i="2"/>
  <c r="K162" i="2"/>
  <c r="O162" i="2" s="1"/>
  <c r="N161" i="2"/>
  <c r="O161" i="2" s="1"/>
  <c r="K161" i="2"/>
  <c r="N160" i="2"/>
  <c r="U160" i="2" s="1"/>
  <c r="K160" i="2"/>
  <c r="O160" i="2" s="1"/>
  <c r="N159" i="2"/>
  <c r="U159" i="2" s="1"/>
  <c r="K159" i="2"/>
  <c r="O159" i="2" s="1"/>
  <c r="N158" i="2"/>
  <c r="U158" i="2" s="1"/>
  <c r="K158" i="2"/>
  <c r="O158" i="2" s="1"/>
  <c r="N157" i="2"/>
  <c r="U157" i="2" s="1"/>
  <c r="K157" i="2"/>
  <c r="O157" i="2" s="1"/>
  <c r="O156" i="2"/>
  <c r="N156" i="2"/>
  <c r="U156" i="2" s="1"/>
  <c r="K156" i="2"/>
  <c r="N155" i="2"/>
  <c r="U155" i="2" s="1"/>
  <c r="K155" i="2"/>
  <c r="N154" i="2"/>
  <c r="U154" i="2" s="1"/>
  <c r="K154" i="2"/>
  <c r="O154" i="2" s="1"/>
  <c r="N153" i="2"/>
  <c r="U153" i="2" s="1"/>
  <c r="K153" i="2"/>
  <c r="N152" i="2"/>
  <c r="U152" i="2" s="1"/>
  <c r="K152" i="2"/>
  <c r="O152" i="2" s="1"/>
  <c r="O151" i="2"/>
  <c r="N151" i="2"/>
  <c r="U151" i="2" s="1"/>
  <c r="K151" i="2"/>
  <c r="N150" i="2"/>
  <c r="U150" i="2" s="1"/>
  <c r="K150" i="2"/>
  <c r="N149" i="2"/>
  <c r="U149" i="2" s="1"/>
  <c r="K149" i="2"/>
  <c r="O149" i="2" s="1"/>
  <c r="U148" i="2"/>
  <c r="N148" i="2"/>
  <c r="K148" i="2"/>
  <c r="O148" i="2" s="1"/>
  <c r="N147" i="2"/>
  <c r="O147" i="2" s="1"/>
  <c r="K147" i="2"/>
  <c r="N146" i="2"/>
  <c r="U146" i="2" s="1"/>
  <c r="K146" i="2"/>
  <c r="O146" i="2" s="1"/>
  <c r="N145" i="2"/>
  <c r="U145" i="2" s="1"/>
  <c r="K145" i="2"/>
  <c r="O145" i="2" s="1"/>
  <c r="N144" i="2"/>
  <c r="U144" i="2" s="1"/>
  <c r="K144" i="2"/>
  <c r="O144" i="2" s="1"/>
  <c r="N143" i="2"/>
  <c r="U143" i="2" s="1"/>
  <c r="K143" i="2"/>
  <c r="O143" i="2" s="1"/>
  <c r="O142" i="2"/>
  <c r="N142" i="2"/>
  <c r="U142" i="2" s="1"/>
  <c r="K142" i="2"/>
  <c r="N141" i="2"/>
  <c r="U141" i="2" s="1"/>
  <c r="K141" i="2"/>
  <c r="O141" i="2" s="1"/>
  <c r="N140" i="2"/>
  <c r="U140" i="2" s="1"/>
  <c r="K140" i="2"/>
  <c r="O140" i="2" s="1"/>
  <c r="N139" i="2"/>
  <c r="U139" i="2" s="1"/>
  <c r="K139" i="2"/>
  <c r="O139" i="2" s="1"/>
  <c r="N138" i="2"/>
  <c r="U138" i="2" s="1"/>
  <c r="K138" i="2"/>
  <c r="O138" i="2" s="1"/>
  <c r="N137" i="2"/>
  <c r="U137" i="2" s="1"/>
  <c r="K137" i="2"/>
  <c r="N136" i="2"/>
  <c r="U136" i="2" s="1"/>
  <c r="K136" i="2"/>
  <c r="O136" i="2" s="1"/>
  <c r="N135" i="2"/>
  <c r="U135" i="2" s="1"/>
  <c r="K135" i="2"/>
  <c r="N134" i="2"/>
  <c r="K134" i="2"/>
  <c r="O133" i="2"/>
  <c r="N133" i="2"/>
  <c r="U133" i="2" s="1"/>
  <c r="K133" i="2"/>
  <c r="N132" i="2"/>
  <c r="U132" i="2" s="1"/>
  <c r="K132" i="2"/>
  <c r="O132" i="2" s="1"/>
  <c r="N131" i="2"/>
  <c r="U131" i="2" s="1"/>
  <c r="K131" i="2"/>
  <c r="N130" i="2"/>
  <c r="O130" i="2" s="1"/>
  <c r="K130" i="2"/>
  <c r="N129" i="2"/>
  <c r="U129" i="2" s="1"/>
  <c r="K129" i="2"/>
  <c r="N128" i="2"/>
  <c r="U128" i="2" s="1"/>
  <c r="K128" i="2"/>
  <c r="N127" i="2"/>
  <c r="U127" i="2" s="1"/>
  <c r="K127" i="2"/>
  <c r="O127" i="2" s="1"/>
  <c r="N126" i="2"/>
  <c r="U126" i="2" s="1"/>
  <c r="K126" i="2"/>
  <c r="U124" i="2"/>
  <c r="N124" i="2"/>
  <c r="K124" i="2"/>
  <c r="N123" i="2"/>
  <c r="U123" i="2" s="1"/>
  <c r="K123" i="2"/>
  <c r="U122" i="2"/>
  <c r="N122" i="2"/>
  <c r="K122" i="2"/>
  <c r="O122" i="2" s="1"/>
  <c r="U121" i="2"/>
  <c r="N121" i="2"/>
  <c r="O121" i="2" s="1"/>
  <c r="K121" i="2"/>
  <c r="N120" i="2"/>
  <c r="U120" i="2" s="1"/>
  <c r="K120" i="2"/>
  <c r="O120" i="2" s="1"/>
  <c r="U119" i="2"/>
  <c r="N119" i="2"/>
  <c r="K119" i="2"/>
  <c r="O119" i="2" s="1"/>
  <c r="O118" i="2"/>
  <c r="N118" i="2"/>
  <c r="U118" i="2" s="1"/>
  <c r="K118" i="2"/>
  <c r="N117" i="2"/>
  <c r="U117" i="2" s="1"/>
  <c r="K117" i="2"/>
  <c r="O117" i="2" s="1"/>
  <c r="N116" i="2"/>
  <c r="U116" i="2" s="1"/>
  <c r="K116" i="2"/>
  <c r="O116" i="2" s="1"/>
  <c r="N115" i="2"/>
  <c r="U115" i="2" s="1"/>
  <c r="K115" i="2"/>
  <c r="O115" i="2" s="1"/>
  <c r="N114" i="2"/>
  <c r="U114" i="2" s="1"/>
  <c r="K114" i="2"/>
  <c r="N113" i="2"/>
  <c r="U113" i="2" s="1"/>
  <c r="K113" i="2"/>
  <c r="O113" i="2" s="1"/>
  <c r="P112" i="2"/>
  <c r="N112" i="2"/>
  <c r="U112" i="2" s="1"/>
  <c r="K112" i="2"/>
  <c r="O112" i="2" s="1"/>
  <c r="N111" i="2"/>
  <c r="U111" i="2" s="1"/>
  <c r="K111" i="2"/>
  <c r="O111" i="2" s="1"/>
  <c r="N110" i="2"/>
  <c r="U110" i="2" s="1"/>
  <c r="K110" i="2"/>
  <c r="O110" i="2" s="1"/>
  <c r="N109" i="2"/>
  <c r="U109" i="2" s="1"/>
  <c r="K109" i="2"/>
  <c r="N108" i="2"/>
  <c r="U108" i="2" s="1"/>
  <c r="K108" i="2"/>
  <c r="O108" i="2" s="1"/>
  <c r="N107" i="2"/>
  <c r="U107" i="2" s="1"/>
  <c r="K107" i="2"/>
  <c r="N106" i="2"/>
  <c r="U106" i="2" s="1"/>
  <c r="K106" i="2"/>
  <c r="O106" i="2" s="1"/>
  <c r="N105" i="2"/>
  <c r="U105" i="2" s="1"/>
  <c r="K105" i="2"/>
  <c r="N104" i="2"/>
  <c r="U104" i="2" s="1"/>
  <c r="K104" i="2"/>
  <c r="O104" i="2" s="1"/>
  <c r="N103" i="2"/>
  <c r="U103" i="2" s="1"/>
  <c r="K103" i="2"/>
  <c r="O103" i="2" s="1"/>
  <c r="O102" i="2"/>
  <c r="N102" i="2"/>
  <c r="U102" i="2" s="1"/>
  <c r="K102" i="2"/>
  <c r="O101" i="2"/>
  <c r="N101" i="2"/>
  <c r="U101" i="2" s="1"/>
  <c r="K101" i="2"/>
  <c r="N100" i="2"/>
  <c r="U100" i="2" s="1"/>
  <c r="K100" i="2"/>
  <c r="O100" i="2" s="1"/>
  <c r="N99" i="2"/>
  <c r="U99" i="2" s="1"/>
  <c r="K99" i="2"/>
  <c r="O99" i="2" s="1"/>
  <c r="N98" i="2"/>
  <c r="U98" i="2" s="1"/>
  <c r="K98" i="2"/>
  <c r="N97" i="2"/>
  <c r="U97" i="2" s="1"/>
  <c r="K97" i="2"/>
  <c r="O97" i="2" s="1"/>
  <c r="U96" i="2"/>
  <c r="N96" i="2"/>
  <c r="K96" i="2"/>
  <c r="N95" i="2"/>
  <c r="U95" i="2" s="1"/>
  <c r="K95" i="2"/>
  <c r="N94" i="2"/>
  <c r="U94" i="2" s="1"/>
  <c r="K94" i="2"/>
  <c r="O94" i="2" s="1"/>
  <c r="N93" i="2"/>
  <c r="U93" i="2" s="1"/>
  <c r="K93" i="2"/>
  <c r="N92" i="2"/>
  <c r="K92" i="2"/>
  <c r="U91" i="2"/>
  <c r="N91" i="2"/>
  <c r="K91" i="2"/>
  <c r="O91" i="2" s="1"/>
  <c r="U90" i="2"/>
  <c r="N90" i="2"/>
  <c r="K90" i="2"/>
  <c r="O89" i="2"/>
  <c r="N89" i="2"/>
  <c r="U89" i="2" s="1"/>
  <c r="K89" i="2"/>
  <c r="N88" i="2"/>
  <c r="U88" i="2" s="1"/>
  <c r="K88" i="2"/>
  <c r="O88" i="2" s="1"/>
  <c r="N87" i="2"/>
  <c r="U87" i="2" s="1"/>
  <c r="K87" i="2"/>
  <c r="O87" i="2" s="1"/>
  <c r="O86" i="2"/>
  <c r="N86" i="2"/>
  <c r="U86" i="2" s="1"/>
  <c r="K86" i="2"/>
  <c r="N85" i="2"/>
  <c r="U85" i="2" s="1"/>
  <c r="K85" i="2"/>
  <c r="N84" i="2"/>
  <c r="U84" i="2" s="1"/>
  <c r="K84" i="2"/>
  <c r="O84" i="2" s="1"/>
  <c r="N83" i="2"/>
  <c r="U83" i="2" s="1"/>
  <c r="K83" i="2"/>
  <c r="N82" i="2"/>
  <c r="U82" i="2" s="1"/>
  <c r="K82" i="2"/>
  <c r="O82" i="2" s="1"/>
  <c r="N81" i="2"/>
  <c r="U81" i="2" s="1"/>
  <c r="K81" i="2"/>
  <c r="N80" i="2"/>
  <c r="U80" i="2" s="1"/>
  <c r="K80" i="2"/>
  <c r="U79" i="2"/>
  <c r="O79" i="2"/>
  <c r="N79" i="2"/>
  <c r="K79" i="2"/>
  <c r="U78" i="2"/>
  <c r="N78" i="2"/>
  <c r="O78" i="2" s="1"/>
  <c r="K78" i="2"/>
  <c r="N77" i="2"/>
  <c r="U77" i="2" s="1"/>
  <c r="K77" i="2"/>
  <c r="O76" i="2"/>
  <c r="N76" i="2"/>
  <c r="U76" i="2" s="1"/>
  <c r="K76" i="2"/>
  <c r="O75" i="2"/>
  <c r="N75" i="2"/>
  <c r="U75" i="2" s="1"/>
  <c r="K75" i="2"/>
  <c r="N74" i="2"/>
  <c r="U74" i="2" s="1"/>
  <c r="K74" i="2"/>
  <c r="O74" i="2" s="1"/>
  <c r="N73" i="2"/>
  <c r="U73" i="2" s="1"/>
  <c r="K73" i="2"/>
  <c r="O73" i="2" s="1"/>
  <c r="N72" i="2"/>
  <c r="U72" i="2" s="1"/>
  <c r="K72" i="2"/>
  <c r="N71" i="2"/>
  <c r="U71" i="2" s="1"/>
  <c r="K71" i="2"/>
  <c r="U70" i="2"/>
  <c r="N70" i="2"/>
  <c r="K70" i="2"/>
  <c r="U69" i="2"/>
  <c r="O69" i="2"/>
  <c r="N69" i="2"/>
  <c r="K69" i="2"/>
  <c r="N68" i="2"/>
  <c r="U68" i="2" s="1"/>
  <c r="J68" i="2"/>
  <c r="K68" i="2" s="1"/>
  <c r="N67" i="2"/>
  <c r="U67" i="2" s="1"/>
  <c r="K67" i="2"/>
  <c r="N66" i="2"/>
  <c r="U66" i="2" s="1"/>
  <c r="K66" i="2"/>
  <c r="N65" i="2"/>
  <c r="U65" i="2" s="1"/>
  <c r="K65" i="2"/>
  <c r="N64" i="2"/>
  <c r="U64" i="2" s="1"/>
  <c r="K64" i="2"/>
  <c r="N63" i="2"/>
  <c r="U63" i="2" s="1"/>
  <c r="K63" i="2"/>
  <c r="O63" i="2" s="1"/>
  <c r="N62" i="2"/>
  <c r="U62" i="2" s="1"/>
  <c r="K62" i="2"/>
  <c r="O62" i="2" s="1"/>
  <c r="N61" i="2"/>
  <c r="U61" i="2" s="1"/>
  <c r="K61" i="2"/>
  <c r="N60" i="2"/>
  <c r="U60" i="2" s="1"/>
  <c r="K60" i="2"/>
  <c r="N59" i="2"/>
  <c r="U59" i="2" s="1"/>
  <c r="K59" i="2"/>
  <c r="N58" i="2"/>
  <c r="U58" i="2" s="1"/>
  <c r="K58" i="2"/>
  <c r="N57" i="2"/>
  <c r="U57" i="2" s="1"/>
  <c r="K57" i="2"/>
  <c r="O57" i="2" s="1"/>
  <c r="O56" i="2"/>
  <c r="N56" i="2"/>
  <c r="U56" i="2" s="1"/>
  <c r="K56" i="2"/>
  <c r="U55" i="2"/>
  <c r="N55" i="2"/>
  <c r="K55" i="2"/>
  <c r="N54" i="2"/>
  <c r="U54" i="2" s="1"/>
  <c r="K54" i="2"/>
  <c r="N53" i="2"/>
  <c r="U53" i="2" s="1"/>
  <c r="K53" i="2"/>
  <c r="N52" i="2"/>
  <c r="U52" i="2" s="1"/>
  <c r="K52" i="2"/>
  <c r="N51" i="2"/>
  <c r="U51" i="2" s="1"/>
  <c r="K51" i="2"/>
  <c r="O51" i="2" s="1"/>
  <c r="N50" i="2"/>
  <c r="U50" i="2" s="1"/>
  <c r="K50" i="2"/>
  <c r="N49" i="2"/>
  <c r="O49" i="2" s="1"/>
  <c r="K49" i="2"/>
  <c r="N48" i="2"/>
  <c r="U48" i="2" s="1"/>
  <c r="K48" i="2"/>
  <c r="U47" i="2"/>
  <c r="N47" i="2"/>
  <c r="K47" i="2"/>
  <c r="N46" i="2"/>
  <c r="U46" i="2" s="1"/>
  <c r="K46" i="2"/>
  <c r="U45" i="2"/>
  <c r="N45" i="2"/>
  <c r="K45" i="2"/>
  <c r="O44" i="2"/>
  <c r="N44" i="2"/>
  <c r="U44" i="2" s="1"/>
  <c r="K44" i="2"/>
  <c r="N43" i="2"/>
  <c r="U43" i="2" s="1"/>
  <c r="K43" i="2"/>
  <c r="U42" i="2"/>
  <c r="N42" i="2"/>
  <c r="O42" i="2" s="1"/>
  <c r="K42" i="2"/>
  <c r="U41" i="2"/>
  <c r="N41" i="2"/>
  <c r="O41" i="2" s="1"/>
  <c r="K41" i="2"/>
  <c r="N40" i="2"/>
  <c r="U40" i="2" s="1"/>
  <c r="K40" i="2"/>
  <c r="O40" i="2" s="1"/>
  <c r="N39" i="2"/>
  <c r="U39" i="2" s="1"/>
  <c r="K39" i="2"/>
  <c r="O38" i="2"/>
  <c r="N38" i="2"/>
  <c r="U38" i="2" s="1"/>
  <c r="K38" i="2"/>
  <c r="N37" i="2"/>
  <c r="U37" i="2" s="1"/>
  <c r="K37" i="2"/>
  <c r="O37" i="2" s="1"/>
  <c r="U36" i="2"/>
  <c r="N36" i="2"/>
  <c r="K36" i="2"/>
  <c r="N35" i="2"/>
  <c r="U35" i="2" s="1"/>
  <c r="K35" i="2"/>
  <c r="U34" i="2"/>
  <c r="N34" i="2"/>
  <c r="K34" i="2"/>
  <c r="O34" i="2" s="1"/>
  <c r="O33" i="2"/>
  <c r="N33" i="2"/>
  <c r="U33" i="2" s="1"/>
  <c r="K33" i="2"/>
  <c r="N32" i="2"/>
  <c r="U32" i="2" s="1"/>
  <c r="K32" i="2"/>
  <c r="U31" i="2"/>
  <c r="N31" i="2"/>
  <c r="K31" i="2"/>
  <c r="U30" i="2"/>
  <c r="N30" i="2"/>
  <c r="O30" i="2" s="1"/>
  <c r="K30" i="2"/>
  <c r="N29" i="2"/>
  <c r="U29" i="2" s="1"/>
  <c r="K29" i="2"/>
  <c r="N28" i="2"/>
  <c r="U28" i="2" s="1"/>
  <c r="K28" i="2"/>
  <c r="O28" i="2" s="1"/>
  <c r="N27" i="2"/>
  <c r="U27" i="2" s="1"/>
  <c r="K27" i="2"/>
  <c r="N26" i="2"/>
  <c r="U26" i="2" s="1"/>
  <c r="K26" i="2"/>
  <c r="U25" i="2"/>
  <c r="N25" i="2"/>
  <c r="K25" i="2"/>
  <c r="O24" i="2"/>
  <c r="N24" i="2"/>
  <c r="U24" i="2" s="1"/>
  <c r="K24" i="2"/>
  <c r="O23" i="2"/>
  <c r="N23" i="2"/>
  <c r="U23" i="2" s="1"/>
  <c r="K23" i="2"/>
  <c r="N22" i="2"/>
  <c r="U22" i="2" s="1"/>
  <c r="K22" i="2"/>
  <c r="U21" i="2"/>
  <c r="N21" i="2"/>
  <c r="K21" i="2"/>
  <c r="N20" i="2"/>
  <c r="U20" i="2" s="1"/>
  <c r="K20" i="2"/>
  <c r="N19" i="2"/>
  <c r="O19" i="2" s="1"/>
  <c r="K19" i="2"/>
  <c r="N18" i="2"/>
  <c r="U18" i="2" s="1"/>
  <c r="K18" i="2"/>
  <c r="N17" i="2"/>
  <c r="U17" i="2" s="1"/>
  <c r="K17" i="2"/>
  <c r="O17" i="2" s="1"/>
  <c r="N16" i="2"/>
  <c r="U16" i="2" s="1"/>
  <c r="K16" i="2"/>
  <c r="N15" i="2"/>
  <c r="U15" i="2" s="1"/>
  <c r="K15" i="2"/>
  <c r="O15" i="2" s="1"/>
  <c r="N14" i="2"/>
  <c r="U14" i="2" s="1"/>
  <c r="K14" i="2"/>
  <c r="N13" i="2"/>
  <c r="K13" i="2"/>
  <c r="N12" i="2"/>
  <c r="O12" i="2" s="1"/>
  <c r="K12" i="2"/>
  <c r="N11" i="2"/>
  <c r="K11" i="2"/>
  <c r="O11" i="2" s="1"/>
  <c r="Q264" i="2"/>
  <c r="V177" i="2"/>
  <c r="O18" i="2" l="1"/>
  <c r="O16" i="2"/>
  <c r="O47" i="2"/>
  <c r="O55" i="2"/>
  <c r="O61" i="2"/>
  <c r="O90" i="2"/>
  <c r="O96" i="2"/>
  <c r="O114" i="2"/>
  <c r="O124" i="2"/>
  <c r="O128" i="2"/>
  <c r="O135" i="2"/>
  <c r="O167" i="2"/>
  <c r="O175" i="2"/>
  <c r="O195" i="2"/>
  <c r="O201" i="2"/>
  <c r="O211" i="2"/>
  <c r="O214" i="2"/>
  <c r="O232" i="2"/>
  <c r="O256" i="2"/>
  <c r="O277" i="2"/>
  <c r="O284" i="2"/>
  <c r="O291" i="2"/>
  <c r="O295" i="2"/>
  <c r="O20" i="2"/>
  <c r="O26" i="2"/>
  <c r="O29" i="2"/>
  <c r="P29" i="2" s="1"/>
  <c r="O52" i="2"/>
  <c r="O60" i="2"/>
  <c r="O66" i="2"/>
  <c r="O68" i="2"/>
  <c r="O72" i="2"/>
  <c r="O81" i="2"/>
  <c r="O83" i="2"/>
  <c r="O85" i="2"/>
  <c r="O95" i="2"/>
  <c r="O98" i="2"/>
  <c r="O107" i="2"/>
  <c r="O109" i="2"/>
  <c r="O137" i="2"/>
  <c r="U147" i="2"/>
  <c r="O150" i="2"/>
  <c r="O155" i="2"/>
  <c r="U161" i="2"/>
  <c r="O169" i="2"/>
  <c r="O172" i="2"/>
  <c r="O178" i="2"/>
  <c r="O181" i="2"/>
  <c r="U188" i="2"/>
  <c r="O191" i="2"/>
  <c r="U192" i="2"/>
  <c r="O208" i="2"/>
  <c r="O217" i="2"/>
  <c r="O223" i="2"/>
  <c r="O226" i="2"/>
  <c r="O229" i="2"/>
  <c r="O235" i="2"/>
  <c r="O244" i="2"/>
  <c r="O245" i="2"/>
  <c r="O250" i="2"/>
  <c r="O258" i="2"/>
  <c r="O262" i="2"/>
  <c r="U265" i="2"/>
  <c r="O268" i="2"/>
  <c r="O273" i="2"/>
  <c r="O294" i="2"/>
  <c r="O13" i="2"/>
  <c r="O21" i="2"/>
  <c r="O25" i="2"/>
  <c r="O31" i="2"/>
  <c r="O36" i="2"/>
  <c r="O45" i="2"/>
  <c r="O48" i="2"/>
  <c r="U49" i="2"/>
  <c r="O65" i="2"/>
  <c r="O67" i="2"/>
  <c r="O92" i="2"/>
  <c r="O129" i="2"/>
  <c r="U172" i="2"/>
  <c r="O202" i="2"/>
  <c r="O215" i="2"/>
  <c r="U244" i="2"/>
  <c r="U258" i="2"/>
  <c r="O290" i="2"/>
  <c r="P57" i="2"/>
  <c r="P123" i="2"/>
  <c r="P41" i="2"/>
  <c r="Q52" i="2"/>
  <c r="P88" i="2"/>
  <c r="P121" i="2"/>
  <c r="P142" i="2"/>
  <c r="Q21" i="2"/>
  <c r="P30" i="2"/>
  <c r="Q47" i="2"/>
  <c r="Q48" i="2"/>
  <c r="P61" i="2"/>
  <c r="P67" i="2"/>
  <c r="P86" i="2"/>
  <c r="Q14" i="2"/>
  <c r="Q15" i="2"/>
  <c r="Q20" i="2"/>
  <c r="Q36" i="2"/>
  <c r="Q37" i="2"/>
  <c r="Q70" i="2"/>
  <c r="Q71" i="2"/>
  <c r="P97" i="2"/>
  <c r="Q124" i="2"/>
  <c r="P126" i="2"/>
  <c r="V13" i="2"/>
  <c r="V39" i="2"/>
  <c r="W39" i="2" s="1"/>
  <c r="V57" i="2"/>
  <c r="W57" i="2" s="1"/>
  <c r="V68" i="2"/>
  <c r="W68" i="2" s="1"/>
  <c r="V156" i="2"/>
  <c r="V38" i="2"/>
  <c r="W38" i="2" s="1"/>
  <c r="V59" i="2"/>
  <c r="W59" i="2" s="1"/>
  <c r="X59" i="2" s="1"/>
  <c r="V32" i="2"/>
  <c r="W32" i="2" s="1"/>
  <c r="V45" i="2"/>
  <c r="V75" i="2"/>
  <c r="W75" i="2" s="1"/>
  <c r="V90" i="2"/>
  <c r="W90" i="2" s="1"/>
  <c r="V101" i="2"/>
  <c r="W101" i="2" s="1"/>
  <c r="V118" i="2"/>
  <c r="V193" i="2"/>
  <c r="V31" i="2"/>
  <c r="W31" i="2" s="1"/>
  <c r="V69" i="2"/>
  <c r="W69" i="2" s="1"/>
  <c r="V86" i="2"/>
  <c r="W86" i="2" s="1"/>
  <c r="V88" i="2"/>
  <c r="W88" i="2" s="1"/>
  <c r="V93" i="2"/>
  <c r="W93" i="2" s="1"/>
  <c r="V142" i="2"/>
  <c r="W142" i="2" s="1"/>
  <c r="X142" i="2" s="1"/>
  <c r="V11" i="2"/>
  <c r="P16" i="2"/>
  <c r="P17" i="2"/>
  <c r="V18" i="2"/>
  <c r="W18" i="2" s="1"/>
  <c r="X18" i="2" s="1"/>
  <c r="P25" i="2"/>
  <c r="V42" i="2"/>
  <c r="V48" i="2"/>
  <c r="W48" i="2" s="1"/>
  <c r="V49" i="2"/>
  <c r="W49" i="2" s="1"/>
  <c r="Q66" i="2"/>
  <c r="V77" i="2"/>
  <c r="W77" i="2" s="1"/>
  <c r="V78" i="2"/>
  <c r="W78" i="2" s="1"/>
  <c r="P84" i="2"/>
  <c r="Q111" i="2"/>
  <c r="Q120" i="2"/>
  <c r="V122" i="2"/>
  <c r="W122" i="2" s="1"/>
  <c r="Q140" i="2"/>
  <c r="V12" i="2"/>
  <c r="V19" i="2"/>
  <c r="V37" i="2"/>
  <c r="W37" i="2" s="1"/>
  <c r="W42" i="2"/>
  <c r="V43" i="2"/>
  <c r="W43" i="2" s="1"/>
  <c r="V50" i="2"/>
  <c r="W50" i="2" s="1"/>
  <c r="V26" i="2"/>
  <c r="W26" i="2" s="1"/>
  <c r="X26" i="2" s="1"/>
  <c r="V34" i="2"/>
  <c r="W34" i="2" s="1"/>
  <c r="W45" i="2"/>
  <c r="V53" i="2"/>
  <c r="W53" i="2" s="1"/>
  <c r="V62" i="2"/>
  <c r="W62" i="2" s="1"/>
  <c r="X62" i="2" s="1"/>
  <c r="Q83" i="2"/>
  <c r="V103" i="2"/>
  <c r="W103" i="2" s="1"/>
  <c r="Q117" i="2"/>
  <c r="V130" i="2"/>
  <c r="V150" i="2"/>
  <c r="W150" i="2" s="1"/>
  <c r="X150" i="2" s="1"/>
  <c r="P156" i="2"/>
  <c r="U12" i="2"/>
  <c r="U13" i="2"/>
  <c r="P11" i="2"/>
  <c r="Q16" i="2"/>
  <c r="P22" i="2"/>
  <c r="P28" i="2"/>
  <c r="Q29" i="2"/>
  <c r="O32" i="2"/>
  <c r="Q33" i="2"/>
  <c r="O43" i="2"/>
  <c r="P43" i="2" s="1"/>
  <c r="Q44" i="2"/>
  <c r="O58" i="2"/>
  <c r="P74" i="2"/>
  <c r="P76" i="2"/>
  <c r="O80" i="2"/>
  <c r="P80" i="2" s="1"/>
  <c r="P85" i="2"/>
  <c r="Q97" i="2"/>
  <c r="P100" i="2"/>
  <c r="P102" i="2"/>
  <c r="O105" i="2"/>
  <c r="Q112" i="2"/>
  <c r="P115" i="2"/>
  <c r="P136" i="2"/>
  <c r="P137" i="2"/>
  <c r="U166" i="2"/>
  <c r="O166" i="2"/>
  <c r="P241" i="2"/>
  <c r="Q308" i="2"/>
  <c r="Q11" i="2"/>
  <c r="P12" i="2"/>
  <c r="P13" i="2"/>
  <c r="O14" i="2"/>
  <c r="V14" i="2"/>
  <c r="W14" i="2" s="1"/>
  <c r="V15" i="2"/>
  <c r="W15" i="2" s="1"/>
  <c r="Q18" i="2"/>
  <c r="P19" i="2"/>
  <c r="V20" i="2"/>
  <c r="W20" i="2" s="1"/>
  <c r="Q22" i="2"/>
  <c r="Q23" i="2"/>
  <c r="V25" i="2"/>
  <c r="W25" i="2" s="1"/>
  <c r="X25" i="2" s="1"/>
  <c r="Q27" i="2"/>
  <c r="Q28" i="2"/>
  <c r="V29" i="2"/>
  <c r="W29" i="2" s="1"/>
  <c r="V30" i="2"/>
  <c r="W30" i="2" s="1"/>
  <c r="P32" i="2"/>
  <c r="Q35" i="2"/>
  <c r="P38" i="2"/>
  <c r="V41" i="2"/>
  <c r="W41" i="2" s="1"/>
  <c r="Q46" i="2"/>
  <c r="P50" i="2"/>
  <c r="V52" i="2"/>
  <c r="W52" i="2" s="1"/>
  <c r="Q53" i="2"/>
  <c r="O54" i="2"/>
  <c r="P54" i="2" s="1"/>
  <c r="P55" i="2"/>
  <c r="P56" i="2"/>
  <c r="O59" i="2"/>
  <c r="V63" i="2"/>
  <c r="W63" i="2" s="1"/>
  <c r="X63" i="2" s="1"/>
  <c r="P65" i="2"/>
  <c r="O70" i="2"/>
  <c r="O71" i="2"/>
  <c r="Q72" i="2"/>
  <c r="P73" i="2"/>
  <c r="V74" i="2"/>
  <c r="W74" i="2" s="1"/>
  <c r="V76" i="2"/>
  <c r="W76" i="2" s="1"/>
  <c r="O77" i="2"/>
  <c r="V79" i="2"/>
  <c r="W79" i="2" s="1"/>
  <c r="Q81" i="2"/>
  <c r="Q82" i="2"/>
  <c r="Q85" i="2"/>
  <c r="P87" i="2"/>
  <c r="P89" i="2"/>
  <c r="V91" i="2"/>
  <c r="W91" i="2" s="1"/>
  <c r="U92" i="2"/>
  <c r="O93" i="2"/>
  <c r="P93" i="2" s="1"/>
  <c r="Q98" i="2"/>
  <c r="P99" i="2"/>
  <c r="V100" i="2"/>
  <c r="W100" i="2" s="1"/>
  <c r="V102" i="2"/>
  <c r="W102" i="2" s="1"/>
  <c r="V104" i="2"/>
  <c r="W104" i="2" s="1"/>
  <c r="Q106" i="2"/>
  <c r="Q107" i="2"/>
  <c r="Q108" i="2"/>
  <c r="Q109" i="2"/>
  <c r="Q110" i="2"/>
  <c r="Q113" i="2"/>
  <c r="P114" i="2"/>
  <c r="Q119" i="2"/>
  <c r="P127" i="2"/>
  <c r="P128" i="2"/>
  <c r="V134" i="2"/>
  <c r="Q136" i="2"/>
  <c r="Q145" i="2"/>
  <c r="Q148" i="2"/>
  <c r="P149" i="2"/>
  <c r="O153" i="2"/>
  <c r="W156" i="2"/>
  <c r="X156" i="2" s="1"/>
  <c r="Q159" i="2"/>
  <c r="Q162" i="2"/>
  <c r="Q163" i="2"/>
  <c r="P164" i="2"/>
  <c r="Q210" i="2"/>
  <c r="U19" i="2"/>
  <c r="W19" i="2" s="1"/>
  <c r="X19" i="2" s="1"/>
  <c r="U189" i="2"/>
  <c r="O189" i="2"/>
  <c r="O227" i="2"/>
  <c r="U227" i="2"/>
  <c r="Q299" i="2"/>
  <c r="P296" i="2"/>
  <c r="Q295" i="2"/>
  <c r="P291" i="2"/>
  <c r="Q290" i="2"/>
  <c r="Q289" i="2"/>
  <c r="P285" i="2"/>
  <c r="Q284" i="2"/>
  <c r="P279" i="2"/>
  <c r="Q278" i="2"/>
  <c r="P275" i="2"/>
  <c r="Q274" i="2"/>
  <c r="P271" i="2"/>
  <c r="Q269" i="2"/>
  <c r="P266" i="2"/>
  <c r="Q265" i="2"/>
  <c r="P262" i="2"/>
  <c r="P299" i="2"/>
  <c r="Q298" i="2"/>
  <c r="P297" i="2"/>
  <c r="P295" i="2"/>
  <c r="Q294" i="2"/>
  <c r="P290" i="2"/>
  <c r="P289" i="2"/>
  <c r="Q288" i="2"/>
  <c r="P284" i="2"/>
  <c r="Q282" i="2"/>
  <c r="P298" i="2"/>
  <c r="P294" i="2"/>
  <c r="Q292" i="2"/>
  <c r="P288" i="2"/>
  <c r="Q286" i="2"/>
  <c r="P282" i="2"/>
  <c r="P277" i="2"/>
  <c r="P276" i="2"/>
  <c r="Q273" i="2"/>
  <c r="Q272" i="2"/>
  <c r="Q266" i="2"/>
  <c r="P259" i="2"/>
  <c r="Q258" i="2"/>
  <c r="P253" i="2"/>
  <c r="Q252" i="2"/>
  <c r="P246" i="2"/>
  <c r="P245" i="2"/>
  <c r="Q244" i="2"/>
  <c r="P236" i="2"/>
  <c r="Q235" i="2"/>
  <c r="P231" i="2"/>
  <c r="P230" i="2"/>
  <c r="P229" i="2"/>
  <c r="Q228" i="2"/>
  <c r="Q227" i="2"/>
  <c r="Q226" i="2"/>
  <c r="Q225" i="2"/>
  <c r="Q224" i="2"/>
  <c r="P217" i="2"/>
  <c r="Q216" i="2"/>
  <c r="Q215" i="2"/>
  <c r="P210" i="2"/>
  <c r="Q209" i="2"/>
  <c r="Q202" i="2"/>
  <c r="P199" i="2"/>
  <c r="Q198" i="2"/>
  <c r="P194" i="2"/>
  <c r="Q192" i="2"/>
  <c r="Q191" i="2"/>
  <c r="Q190" i="2"/>
  <c r="Q189" i="2"/>
  <c r="Q188" i="2"/>
  <c r="P184" i="2"/>
  <c r="Q183" i="2"/>
  <c r="Q182" i="2"/>
  <c r="P179" i="2"/>
  <c r="P178" i="2"/>
  <c r="Q177" i="2"/>
  <c r="P286" i="2"/>
  <c r="Q285" i="2"/>
  <c r="Q279" i="2"/>
  <c r="P274" i="2"/>
  <c r="P273" i="2"/>
  <c r="P272" i="2"/>
  <c r="Q268" i="2"/>
  <c r="Q267" i="2"/>
  <c r="P280" i="2"/>
  <c r="P268" i="2"/>
  <c r="Q263" i="2"/>
  <c r="Q259" i="2"/>
  <c r="Q254" i="2"/>
  <c r="Q249" i="2"/>
  <c r="Q248" i="2"/>
  <c r="P244" i="2"/>
  <c r="P243" i="2"/>
  <c r="Q240" i="2"/>
  <c r="P239" i="2"/>
  <c r="P238" i="2"/>
  <c r="Q234" i="2"/>
  <c r="P233" i="2"/>
  <c r="P232" i="2"/>
  <c r="Q230" i="2"/>
  <c r="P227" i="2"/>
  <c r="Q223" i="2"/>
  <c r="P221" i="2"/>
  <c r="P220" i="2"/>
  <c r="Q218" i="2"/>
  <c r="P215" i="2"/>
  <c r="P214" i="2"/>
  <c r="P213" i="2"/>
  <c r="P211" i="2"/>
  <c r="Q208" i="2"/>
  <c r="P207" i="2"/>
  <c r="P292" i="2"/>
  <c r="Q291" i="2"/>
  <c r="Q277" i="2"/>
  <c r="Q276" i="2"/>
  <c r="Q271" i="2"/>
  <c r="P263" i="2"/>
  <c r="Q261" i="2"/>
  <c r="Q260" i="2"/>
  <c r="P254" i="2"/>
  <c r="Q250" i="2"/>
  <c r="P249" i="2"/>
  <c r="Q245" i="2"/>
  <c r="Q241" i="2"/>
  <c r="P240" i="2"/>
  <c r="P235" i="2"/>
  <c r="P234" i="2"/>
  <c r="P228" i="2"/>
  <c r="P224" i="2"/>
  <c r="P223" i="2"/>
  <c r="Q219" i="2"/>
  <c r="P216" i="2"/>
  <c r="Q212" i="2"/>
  <c r="P209" i="2"/>
  <c r="P208" i="2"/>
  <c r="Q280" i="2"/>
  <c r="P269" i="2"/>
  <c r="P265" i="2"/>
  <c r="P264" i="2"/>
  <c r="P257" i="2"/>
  <c r="Q233" i="2"/>
  <c r="Q232" i="2"/>
  <c r="Q231" i="2"/>
  <c r="Q229" i="2"/>
  <c r="Q205" i="2"/>
  <c r="P202" i="2"/>
  <c r="P201" i="2"/>
  <c r="Q195" i="2"/>
  <c r="P192" i="2"/>
  <c r="P188" i="2"/>
  <c r="P187" i="2"/>
  <c r="P186" i="2"/>
  <c r="Q184" i="2"/>
  <c r="Q179" i="2"/>
  <c r="Q176" i="2"/>
  <c r="Q175" i="2"/>
  <c r="P174" i="2"/>
  <c r="Q173" i="2"/>
  <c r="Q172" i="2"/>
  <c r="P167" i="2"/>
  <c r="Q166" i="2"/>
  <c r="P163" i="2"/>
  <c r="P162" i="2"/>
  <c r="Q161" i="2"/>
  <c r="P158" i="2"/>
  <c r="Q157" i="2"/>
  <c r="P153" i="2"/>
  <c r="P152" i="2"/>
  <c r="Q151" i="2"/>
  <c r="P148" i="2"/>
  <c r="Q147" i="2"/>
  <c r="P144" i="2"/>
  <c r="Q143" i="2"/>
  <c r="P135" i="2"/>
  <c r="Q134" i="2"/>
  <c r="Q130" i="2"/>
  <c r="Q129" i="2"/>
  <c r="P122" i="2"/>
  <c r="Q121" i="2"/>
  <c r="P118" i="2"/>
  <c r="P117" i="2"/>
  <c r="Q116" i="2"/>
  <c r="P267" i="2"/>
  <c r="P261" i="2"/>
  <c r="Q256" i="2"/>
  <c r="P250" i="2"/>
  <c r="Q239" i="2"/>
  <c r="Q238" i="2"/>
  <c r="Q236" i="2"/>
  <c r="Q217" i="2"/>
  <c r="Q206" i="2"/>
  <c r="P205" i="2"/>
  <c r="Q203" i="2"/>
  <c r="P195" i="2"/>
  <c r="Q193" i="2"/>
  <c r="P189" i="2"/>
  <c r="Q185" i="2"/>
  <c r="Q181" i="2"/>
  <c r="Q180" i="2"/>
  <c r="P176" i="2"/>
  <c r="P175" i="2"/>
  <c r="P173" i="2"/>
  <c r="P172" i="2"/>
  <c r="Q171" i="2"/>
  <c r="Q170" i="2"/>
  <c r="Q169" i="2"/>
  <c r="P166" i="2"/>
  <c r="Q165" i="2"/>
  <c r="P161" i="2"/>
  <c r="Q160" i="2"/>
  <c r="P157" i="2"/>
  <c r="Q156" i="2"/>
  <c r="Q155" i="2"/>
  <c r="P151" i="2"/>
  <c r="Q150" i="2"/>
  <c r="P147" i="2"/>
  <c r="Q146" i="2"/>
  <c r="P143" i="2"/>
  <c r="Q142" i="2"/>
  <c r="P134" i="2"/>
  <c r="Q133" i="2"/>
  <c r="Q275" i="2"/>
  <c r="P256" i="2"/>
  <c r="Q253" i="2"/>
  <c r="Q242" i="2"/>
  <c r="P226" i="2"/>
  <c r="Q221" i="2"/>
  <c r="Q220" i="2"/>
  <c r="P219" i="2"/>
  <c r="Q207" i="2"/>
  <c r="P206" i="2"/>
  <c r="Q204" i="2"/>
  <c r="P200" i="2"/>
  <c r="Q197" i="2"/>
  <c r="Q196" i="2"/>
  <c r="P190" i="2"/>
  <c r="P182" i="2"/>
  <c r="P181" i="2"/>
  <c r="P180" i="2"/>
  <c r="Q178" i="2"/>
  <c r="P171" i="2"/>
  <c r="Q257" i="2"/>
  <c r="Q246" i="2"/>
  <c r="P242" i="2"/>
  <c r="P212" i="2"/>
  <c r="Q211" i="2"/>
  <c r="P198" i="2"/>
  <c r="Q194" i="2"/>
  <c r="Q187" i="2"/>
  <c r="Q186" i="2"/>
  <c r="P168" i="2"/>
  <c r="P159" i="2"/>
  <c r="P154" i="2"/>
  <c r="P145" i="2"/>
  <c r="P139" i="2"/>
  <c r="Q138" i="2"/>
  <c r="Q135" i="2"/>
  <c r="Q132" i="2"/>
  <c r="P130" i="2"/>
  <c r="P124" i="2"/>
  <c r="Q122" i="2"/>
  <c r="P110" i="2"/>
  <c r="P109" i="2"/>
  <c r="P108" i="2"/>
  <c r="P107" i="2"/>
  <c r="P106" i="2"/>
  <c r="Q105" i="2"/>
  <c r="Q104" i="2"/>
  <c r="P96" i="2"/>
  <c r="P95" i="2"/>
  <c r="P94" i="2"/>
  <c r="Q93" i="2"/>
  <c r="Q92" i="2"/>
  <c r="Q91" i="2"/>
  <c r="Q90" i="2"/>
  <c r="P82" i="2"/>
  <c r="P81" i="2"/>
  <c r="Q80" i="2"/>
  <c r="Q79" i="2"/>
  <c r="Q78" i="2"/>
  <c r="Q77" i="2"/>
  <c r="P71" i="2"/>
  <c r="P70" i="2"/>
  <c r="Q69" i="2"/>
  <c r="Q68" i="2"/>
  <c r="P64" i="2"/>
  <c r="Q63" i="2"/>
  <c r="P60" i="2"/>
  <c r="Q59" i="2"/>
  <c r="Q58" i="2"/>
  <c r="P52" i="2"/>
  <c r="Q51" i="2"/>
  <c r="Q50" i="2"/>
  <c r="Q49" i="2"/>
  <c r="P45" i="2"/>
  <c r="P44" i="2"/>
  <c r="Q43" i="2"/>
  <c r="Q42" i="2"/>
  <c r="Q41" i="2"/>
  <c r="Q40" i="2"/>
  <c r="Q39" i="2"/>
  <c r="P34" i="2"/>
  <c r="P33" i="2"/>
  <c r="Q32" i="2"/>
  <c r="Q31" i="2"/>
  <c r="Q30" i="2"/>
  <c r="P26" i="2"/>
  <c r="Q25" i="2"/>
  <c r="Q24" i="2"/>
  <c r="P258" i="2"/>
  <c r="P252" i="2"/>
  <c r="Q243" i="2"/>
  <c r="P225" i="2"/>
  <c r="Q214" i="2"/>
  <c r="Q213" i="2"/>
  <c r="P204" i="2"/>
  <c r="P197" i="2"/>
  <c r="P196" i="2"/>
  <c r="Q174" i="2"/>
  <c r="P169" i="2"/>
  <c r="Q167" i="2"/>
  <c r="Q164" i="2"/>
  <c r="P160" i="2"/>
  <c r="Q158" i="2"/>
  <c r="P155" i="2"/>
  <c r="Q153" i="2"/>
  <c r="Q152" i="2"/>
  <c r="Q149" i="2"/>
  <c r="P146" i="2"/>
  <c r="Q144" i="2"/>
  <c r="Q141" i="2"/>
  <c r="P138" i="2"/>
  <c r="Q137" i="2"/>
  <c r="P132" i="2"/>
  <c r="Q127" i="2"/>
  <c r="Q126" i="2"/>
  <c r="Q123" i="2"/>
  <c r="Q118" i="2"/>
  <c r="Q115" i="2"/>
  <c r="P105" i="2"/>
  <c r="P104" i="2"/>
  <c r="Q103" i="2"/>
  <c r="Q102" i="2"/>
  <c r="Q101" i="2"/>
  <c r="Q100" i="2"/>
  <c r="P92" i="2"/>
  <c r="P91" i="2"/>
  <c r="P90" i="2"/>
  <c r="Q89" i="2"/>
  <c r="Q88" i="2"/>
  <c r="Q87" i="2"/>
  <c r="Q86" i="2"/>
  <c r="P79" i="2"/>
  <c r="P78" i="2"/>
  <c r="P77" i="2"/>
  <c r="Q76" i="2"/>
  <c r="Q75" i="2"/>
  <c r="Q74" i="2"/>
  <c r="P69" i="2"/>
  <c r="P63" i="2"/>
  <c r="Q62" i="2"/>
  <c r="P59" i="2"/>
  <c r="P58" i="2"/>
  <c r="Q57" i="2"/>
  <c r="Q56" i="2"/>
  <c r="Q262" i="2"/>
  <c r="P260" i="2"/>
  <c r="Q201" i="2"/>
  <c r="P191" i="2"/>
  <c r="P183" i="2"/>
  <c r="Q17" i="2"/>
  <c r="P18" i="2"/>
  <c r="P23" i="2"/>
  <c r="P24" i="2"/>
  <c r="O39" i="2"/>
  <c r="P39" i="2" s="1"/>
  <c r="P40" i="2"/>
  <c r="P46" i="2"/>
  <c r="O50" i="2"/>
  <c r="P51" i="2"/>
  <c r="O53" i="2"/>
  <c r="P53" i="2" s="1"/>
  <c r="Q54" i="2"/>
  <c r="Q61" i="2"/>
  <c r="Q64" i="2"/>
  <c r="Q67" i="2"/>
  <c r="P72" i="2"/>
  <c r="Q84" i="2"/>
  <c r="P98" i="2"/>
  <c r="P113" i="2"/>
  <c r="P119" i="2"/>
  <c r="U134" i="2"/>
  <c r="O134" i="2"/>
  <c r="V292" i="2"/>
  <c r="W292" i="2" s="1"/>
  <c r="X292" i="2" s="1"/>
  <c r="V286" i="2"/>
  <c r="W286" i="2" s="1"/>
  <c r="X286" i="2" s="1"/>
  <c r="V280" i="2"/>
  <c r="W280" i="2" s="1"/>
  <c r="X280" i="2" s="1"/>
  <c r="V276" i="2"/>
  <c r="W276" i="2" s="1"/>
  <c r="X276" i="2" s="1"/>
  <c r="V272" i="2"/>
  <c r="V267" i="2"/>
  <c r="V263" i="2"/>
  <c r="W263" i="2" s="1"/>
  <c r="X263" i="2" s="1"/>
  <c r="V291" i="2"/>
  <c r="W291" i="2" s="1"/>
  <c r="X291" i="2" s="1"/>
  <c r="V285" i="2"/>
  <c r="W285" i="2" s="1"/>
  <c r="X285" i="2" s="1"/>
  <c r="V299" i="2"/>
  <c r="V296" i="2"/>
  <c r="W296" i="2" s="1"/>
  <c r="V295" i="2"/>
  <c r="W295" i="2" s="1"/>
  <c r="V290" i="2"/>
  <c r="V289" i="2"/>
  <c r="V284" i="2"/>
  <c r="V288" i="2"/>
  <c r="W288" i="2" s="1"/>
  <c r="V275" i="2"/>
  <c r="W275" i="2" s="1"/>
  <c r="X275" i="2" s="1"/>
  <c r="V269" i="2"/>
  <c r="W269" i="2" s="1"/>
  <c r="X269" i="2" s="1"/>
  <c r="V268" i="2"/>
  <c r="W268" i="2" s="1"/>
  <c r="X268" i="2" s="1"/>
  <c r="V260" i="2"/>
  <c r="W260" i="2" s="1"/>
  <c r="X260" i="2" s="1"/>
  <c r="V256" i="2"/>
  <c r="W256" i="2" s="1"/>
  <c r="X256" i="2" s="1"/>
  <c r="V254" i="2"/>
  <c r="W254" i="2" s="1"/>
  <c r="V248" i="2"/>
  <c r="W248" i="2" s="1"/>
  <c r="V238" i="2"/>
  <c r="W238" i="2" s="1"/>
  <c r="V232" i="2"/>
  <c r="W232" i="2" s="1"/>
  <c r="V220" i="2"/>
  <c r="W220" i="2" s="1"/>
  <c r="V219" i="2"/>
  <c r="W219" i="2" s="1"/>
  <c r="V213" i="2"/>
  <c r="W213" i="2" s="1"/>
  <c r="X213" i="2" s="1"/>
  <c r="V212" i="2"/>
  <c r="W212" i="2" s="1"/>
  <c r="V211" i="2"/>
  <c r="V205" i="2"/>
  <c r="W205" i="2" s="1"/>
  <c r="V204" i="2"/>
  <c r="W204" i="2" s="1"/>
  <c r="V196" i="2"/>
  <c r="W196" i="2" s="1"/>
  <c r="X196" i="2" s="1"/>
  <c r="V195" i="2"/>
  <c r="W195" i="2" s="1"/>
  <c r="V186" i="2"/>
  <c r="W186" i="2" s="1"/>
  <c r="X186" i="2" s="1"/>
  <c r="V185" i="2"/>
  <c r="W185" i="2" s="1"/>
  <c r="V180" i="2"/>
  <c r="W180" i="2" s="1"/>
  <c r="X180" i="2" s="1"/>
  <c r="V175" i="2"/>
  <c r="W175" i="2" s="1"/>
  <c r="X175" i="2" s="1"/>
  <c r="V298" i="2"/>
  <c r="W298" i="2" s="1"/>
  <c r="X298" i="2" s="1"/>
  <c r="V297" i="2"/>
  <c r="V271" i="2"/>
  <c r="W271" i="2" s="1"/>
  <c r="X271" i="2" s="1"/>
  <c r="V265" i="2"/>
  <c r="W265" i="2" s="1"/>
  <c r="X265" i="2" s="1"/>
  <c r="V264" i="2"/>
  <c r="W264" i="2" s="1"/>
  <c r="X264" i="2" s="1"/>
  <c r="V294" i="2"/>
  <c r="W294" i="2" s="1"/>
  <c r="X294" i="2" s="1"/>
  <c r="V279" i="2"/>
  <c r="V278" i="2"/>
  <c r="V277" i="2"/>
  <c r="W277" i="2" s="1"/>
  <c r="X277" i="2" s="1"/>
  <c r="V273" i="2"/>
  <c r="W273" i="2" s="1"/>
  <c r="X273" i="2" s="1"/>
  <c r="V261" i="2"/>
  <c r="W261" i="2" s="1"/>
  <c r="X261" i="2" s="1"/>
  <c r="V252" i="2"/>
  <c r="W252" i="2" s="1"/>
  <c r="X252" i="2" s="1"/>
  <c r="V250" i="2"/>
  <c r="W250" i="2" s="1"/>
  <c r="X250" i="2" s="1"/>
  <c r="V241" i="2"/>
  <c r="W241" i="2" s="1"/>
  <c r="V236" i="2"/>
  <c r="W236" i="2" s="1"/>
  <c r="X236" i="2" s="1"/>
  <c r="V231" i="2"/>
  <c r="W231" i="2" s="1"/>
  <c r="X231" i="2" s="1"/>
  <c r="V229" i="2"/>
  <c r="W229" i="2" s="1"/>
  <c r="V225" i="2"/>
  <c r="W225" i="2" s="1"/>
  <c r="V217" i="2"/>
  <c r="W217" i="2" s="1"/>
  <c r="V210" i="2"/>
  <c r="V266" i="2"/>
  <c r="W266" i="2" s="1"/>
  <c r="X266" i="2" s="1"/>
  <c r="V262" i="2"/>
  <c r="W262" i="2" s="1"/>
  <c r="X262" i="2" s="1"/>
  <c r="V258" i="2"/>
  <c r="W258" i="2" s="1"/>
  <c r="X258" i="2" s="1"/>
  <c r="V257" i="2"/>
  <c r="W257" i="2" s="1"/>
  <c r="X257" i="2" s="1"/>
  <c r="V253" i="2"/>
  <c r="W253" i="2" s="1"/>
  <c r="V246" i="2"/>
  <c r="W246" i="2" s="1"/>
  <c r="X246" i="2" s="1"/>
  <c r="V242" i="2"/>
  <c r="W242" i="2" s="1"/>
  <c r="V226" i="2"/>
  <c r="W226" i="2" s="1"/>
  <c r="V206" i="2"/>
  <c r="W206" i="2" s="1"/>
  <c r="V282" i="2"/>
  <c r="W282" i="2" s="1"/>
  <c r="X282" i="2" s="1"/>
  <c r="V240" i="2"/>
  <c r="W240" i="2" s="1"/>
  <c r="V239" i="2"/>
  <c r="W239" i="2" s="1"/>
  <c r="V230" i="2"/>
  <c r="W230" i="2" s="1"/>
  <c r="V224" i="2"/>
  <c r="W224" i="2" s="1"/>
  <c r="V209" i="2"/>
  <c r="W209" i="2" s="1"/>
  <c r="X209" i="2" s="1"/>
  <c r="V190" i="2"/>
  <c r="W190" i="2" s="1"/>
  <c r="V182" i="2"/>
  <c r="W182" i="2" s="1"/>
  <c r="V181" i="2"/>
  <c r="W181" i="2" s="1"/>
  <c r="V178" i="2"/>
  <c r="W178" i="2" s="1"/>
  <c r="V168" i="2"/>
  <c r="W168" i="2" s="1"/>
  <c r="V164" i="2"/>
  <c r="W164" i="2" s="1"/>
  <c r="X164" i="2" s="1"/>
  <c r="V159" i="2"/>
  <c r="W159" i="2" s="1"/>
  <c r="X159" i="2" s="1"/>
  <c r="V154" i="2"/>
  <c r="W154" i="2" s="1"/>
  <c r="V149" i="2"/>
  <c r="W149" i="2" s="1"/>
  <c r="X149" i="2" s="1"/>
  <c r="V145" i="2"/>
  <c r="W145" i="2" s="1"/>
  <c r="X145" i="2" s="1"/>
  <c r="V141" i="2"/>
  <c r="W141" i="2" s="1"/>
  <c r="X141" i="2" s="1"/>
  <c r="V140" i="2"/>
  <c r="W140" i="2" s="1"/>
  <c r="V139" i="2"/>
  <c r="W139" i="2" s="1"/>
  <c r="V138" i="2"/>
  <c r="W138" i="2" s="1"/>
  <c r="V137" i="2"/>
  <c r="W137" i="2" s="1"/>
  <c r="V136" i="2"/>
  <c r="W136" i="2" s="1"/>
  <c r="V132" i="2"/>
  <c r="W132" i="2" s="1"/>
  <c r="X132" i="2" s="1"/>
  <c r="V126" i="2"/>
  <c r="W126" i="2" s="1"/>
  <c r="V124" i="2"/>
  <c r="W124" i="2" s="1"/>
  <c r="V123" i="2"/>
  <c r="W123" i="2" s="1"/>
  <c r="V119" i="2"/>
  <c r="W119" i="2" s="1"/>
  <c r="X119" i="2" s="1"/>
  <c r="V228" i="2"/>
  <c r="V227" i="2"/>
  <c r="V223" i="2"/>
  <c r="W223" i="2" s="1"/>
  <c r="V221" i="2"/>
  <c r="W221" i="2" s="1"/>
  <c r="V218" i="2"/>
  <c r="W218" i="2" s="1"/>
  <c r="V208" i="2"/>
  <c r="W208" i="2" s="1"/>
  <c r="X208" i="2" s="1"/>
  <c r="V207" i="2"/>
  <c r="V200" i="2"/>
  <c r="W200" i="2" s="1"/>
  <c r="V198" i="2"/>
  <c r="V197" i="2"/>
  <c r="W197" i="2" s="1"/>
  <c r="X197" i="2" s="1"/>
  <c r="V194" i="2"/>
  <c r="W194" i="2" s="1"/>
  <c r="V191" i="2"/>
  <c r="W191" i="2" s="1"/>
  <c r="V183" i="2"/>
  <c r="W183" i="2" s="1"/>
  <c r="X183" i="2" s="1"/>
  <c r="V174" i="2"/>
  <c r="W174" i="2" s="1"/>
  <c r="V167" i="2"/>
  <c r="W167" i="2" s="1"/>
  <c r="X167" i="2" s="1"/>
  <c r="V163" i="2"/>
  <c r="W163" i="2" s="1"/>
  <c r="X163" i="2" s="1"/>
  <c r="V162" i="2"/>
  <c r="V158" i="2"/>
  <c r="W158" i="2" s="1"/>
  <c r="X158" i="2" s="1"/>
  <c r="V153" i="2"/>
  <c r="W153" i="2" s="1"/>
  <c r="X153" i="2" s="1"/>
  <c r="V152" i="2"/>
  <c r="W152" i="2" s="1"/>
  <c r="V148" i="2"/>
  <c r="V144" i="2"/>
  <c r="W144" i="2" s="1"/>
  <c r="X144" i="2" s="1"/>
  <c r="V135" i="2"/>
  <c r="W135" i="2" s="1"/>
  <c r="V131" i="2"/>
  <c r="W131" i="2" s="1"/>
  <c r="X131" i="2" s="1"/>
  <c r="V259" i="2"/>
  <c r="W259" i="2" s="1"/>
  <c r="X259" i="2" s="1"/>
  <c r="V249" i="2"/>
  <c r="W249" i="2" s="1"/>
  <c r="V245" i="2"/>
  <c r="W245" i="2" s="1"/>
  <c r="V244" i="2"/>
  <c r="W244" i="2" s="1"/>
  <c r="V243" i="2"/>
  <c r="V235" i="2"/>
  <c r="W235" i="2" s="1"/>
  <c r="X235" i="2" s="1"/>
  <c r="V216" i="2"/>
  <c r="W216" i="2" s="1"/>
  <c r="X216" i="2" s="1"/>
  <c r="V215" i="2"/>
  <c r="W215" i="2" s="1"/>
  <c r="V214" i="2"/>
  <c r="W214" i="2" s="1"/>
  <c r="V202" i="2"/>
  <c r="W202" i="2" s="1"/>
  <c r="X202" i="2" s="1"/>
  <c r="V201" i="2"/>
  <c r="W201" i="2" s="1"/>
  <c r="X201" i="2" s="1"/>
  <c r="V192" i="2"/>
  <c r="V188" i="2"/>
  <c r="W188" i="2" s="1"/>
  <c r="V187" i="2"/>
  <c r="W187" i="2" s="1"/>
  <c r="V184" i="2"/>
  <c r="V179" i="2"/>
  <c r="V173" i="2"/>
  <c r="V172" i="2"/>
  <c r="W172" i="2" s="1"/>
  <c r="V203" i="2"/>
  <c r="V199" i="2"/>
  <c r="V169" i="2"/>
  <c r="W169" i="2" s="1"/>
  <c r="V166" i="2"/>
  <c r="V160" i="2"/>
  <c r="W160" i="2" s="1"/>
  <c r="X160" i="2" s="1"/>
  <c r="V157" i="2"/>
  <c r="W157" i="2" s="1"/>
  <c r="X157" i="2" s="1"/>
  <c r="V155" i="2"/>
  <c r="W155" i="2" s="1"/>
  <c r="V151" i="2"/>
  <c r="W151" i="2" s="1"/>
  <c r="V146" i="2"/>
  <c r="W146" i="2" s="1"/>
  <c r="X146" i="2" s="1"/>
  <c r="V143" i="2"/>
  <c r="W143" i="2" s="1"/>
  <c r="X143" i="2" s="1"/>
  <c r="V127" i="2"/>
  <c r="W127" i="2" s="1"/>
  <c r="V116" i="2"/>
  <c r="W116" i="2" s="1"/>
  <c r="V115" i="2"/>
  <c r="W115" i="2" s="1"/>
  <c r="X115" i="2" s="1"/>
  <c r="V114" i="2"/>
  <c r="W114" i="2" s="1"/>
  <c r="X114" i="2" s="1"/>
  <c r="V113" i="2"/>
  <c r="W113" i="2" s="1"/>
  <c r="V112" i="2"/>
  <c r="W112" i="2" s="1"/>
  <c r="V111" i="2"/>
  <c r="W111" i="2" s="1"/>
  <c r="V99" i="2"/>
  <c r="W99" i="2" s="1"/>
  <c r="V98" i="2"/>
  <c r="W98" i="2" s="1"/>
  <c r="V97" i="2"/>
  <c r="W97" i="2" s="1"/>
  <c r="V85" i="2"/>
  <c r="W85" i="2" s="1"/>
  <c r="V84" i="2"/>
  <c r="W84" i="2" s="1"/>
  <c r="V83" i="2"/>
  <c r="W83" i="2" s="1"/>
  <c r="V73" i="2"/>
  <c r="W73" i="2" s="1"/>
  <c r="V72" i="2"/>
  <c r="W72" i="2" s="1"/>
  <c r="V67" i="2"/>
  <c r="W67" i="2" s="1"/>
  <c r="V66" i="2"/>
  <c r="W66" i="2" s="1"/>
  <c r="V65" i="2"/>
  <c r="W65" i="2" s="1"/>
  <c r="V61" i="2"/>
  <c r="W61" i="2" s="1"/>
  <c r="X61" i="2" s="1"/>
  <c r="V55" i="2"/>
  <c r="W55" i="2" s="1"/>
  <c r="V54" i="2"/>
  <c r="W54" i="2" s="1"/>
  <c r="V47" i="2"/>
  <c r="W47" i="2" s="1"/>
  <c r="X47" i="2" s="1"/>
  <c r="V46" i="2"/>
  <c r="W46" i="2" s="1"/>
  <c r="V36" i="2"/>
  <c r="W36" i="2" s="1"/>
  <c r="V35" i="2"/>
  <c r="W35" i="2" s="1"/>
  <c r="V27" i="2"/>
  <c r="W27" i="2" s="1"/>
  <c r="V22" i="2"/>
  <c r="W22" i="2" s="1"/>
  <c r="X22" i="2" s="1"/>
  <c r="V21" i="2"/>
  <c r="W21" i="2" s="1"/>
  <c r="V274" i="2"/>
  <c r="W274" i="2" s="1"/>
  <c r="X274" i="2" s="1"/>
  <c r="V133" i="2"/>
  <c r="W133" i="2" s="1"/>
  <c r="X133" i="2" s="1"/>
  <c r="V129" i="2"/>
  <c r="W129" i="2" s="1"/>
  <c r="V128" i="2"/>
  <c r="W128" i="2" s="1"/>
  <c r="V121" i="2"/>
  <c r="W121" i="2" s="1"/>
  <c r="X121" i="2" s="1"/>
  <c r="V120" i="2"/>
  <c r="W120" i="2" s="1"/>
  <c r="X120" i="2" s="1"/>
  <c r="V117" i="2"/>
  <c r="W117" i="2" s="1"/>
  <c r="V110" i="2"/>
  <c r="W110" i="2" s="1"/>
  <c r="V109" i="2"/>
  <c r="W109" i="2" s="1"/>
  <c r="V108" i="2"/>
  <c r="W108" i="2" s="1"/>
  <c r="V107" i="2"/>
  <c r="W107" i="2" s="1"/>
  <c r="V106" i="2"/>
  <c r="W106" i="2" s="1"/>
  <c r="V96" i="2"/>
  <c r="W96" i="2" s="1"/>
  <c r="V95" i="2"/>
  <c r="W95" i="2" s="1"/>
  <c r="V94" i="2"/>
  <c r="W94" i="2" s="1"/>
  <c r="V82" i="2"/>
  <c r="W82" i="2" s="1"/>
  <c r="V81" i="2"/>
  <c r="W81" i="2" s="1"/>
  <c r="V71" i="2"/>
  <c r="W71" i="2" s="1"/>
  <c r="V70" i="2"/>
  <c r="W70" i="2" s="1"/>
  <c r="V64" i="2"/>
  <c r="W64" i="2" s="1"/>
  <c r="V60" i="2"/>
  <c r="W60" i="2" s="1"/>
  <c r="X60" i="2" s="1"/>
  <c r="V234" i="2"/>
  <c r="W234" i="2" s="1"/>
  <c r="X234" i="2" s="1"/>
  <c r="V233" i="2"/>
  <c r="W233" i="2" s="1"/>
  <c r="V189" i="2"/>
  <c r="V176" i="2"/>
  <c r="W176" i="2" s="1"/>
  <c r="X176" i="2" s="1"/>
  <c r="V171" i="2"/>
  <c r="W171" i="2" s="1"/>
  <c r="X171" i="2" s="1"/>
  <c r="V170" i="2"/>
  <c r="W170" i="2" s="1"/>
  <c r="V165" i="2"/>
  <c r="W165" i="2" s="1"/>
  <c r="X165" i="2" s="1"/>
  <c r="N302" i="2"/>
  <c r="U11" i="2"/>
  <c r="W11" i="2" s="1"/>
  <c r="Q12" i="2"/>
  <c r="Q13" i="2"/>
  <c r="P15" i="2"/>
  <c r="V16" i="2"/>
  <c r="W16" i="2" s="1"/>
  <c r="V17" i="2"/>
  <c r="W17" i="2" s="1"/>
  <c r="X17" i="2" s="1"/>
  <c r="Q19" i="2"/>
  <c r="P20" i="2"/>
  <c r="P21" i="2"/>
  <c r="O22" i="2"/>
  <c r="V23" i="2"/>
  <c r="W23" i="2" s="1"/>
  <c r="V24" i="2"/>
  <c r="W24" i="2" s="1"/>
  <c r="Q26" i="2"/>
  <c r="O27" i="2"/>
  <c r="P27" i="2" s="1"/>
  <c r="V28" i="2"/>
  <c r="W28" i="2" s="1"/>
  <c r="P31" i="2"/>
  <c r="V33" i="2"/>
  <c r="W33" i="2" s="1"/>
  <c r="Q34" i="2"/>
  <c r="O35" i="2"/>
  <c r="P35" i="2" s="1"/>
  <c r="P36" i="2"/>
  <c r="P37" i="2"/>
  <c r="Q38" i="2"/>
  <c r="V40" i="2"/>
  <c r="W40" i="2" s="1"/>
  <c r="P42" i="2"/>
  <c r="V44" i="2"/>
  <c r="W44" i="2" s="1"/>
  <c r="Q45" i="2"/>
  <c r="O46" i="2"/>
  <c r="P47" i="2"/>
  <c r="P48" i="2"/>
  <c r="P49" i="2"/>
  <c r="V51" i="2"/>
  <c r="W51" i="2" s="1"/>
  <c r="Q55" i="2"/>
  <c r="V56" i="2"/>
  <c r="W56" i="2" s="1"/>
  <c r="V58" i="2"/>
  <c r="W58" i="2" s="1"/>
  <c r="Q60" i="2"/>
  <c r="P62" i="2"/>
  <c r="O64" i="2"/>
  <c r="Q65" i="2"/>
  <c r="P66" i="2"/>
  <c r="Q73" i="2"/>
  <c r="P75" i="2"/>
  <c r="V80" i="2"/>
  <c r="W80" i="2" s="1"/>
  <c r="P83" i="2"/>
  <c r="V87" i="2"/>
  <c r="W87" i="2" s="1"/>
  <c r="V89" i="2"/>
  <c r="W89" i="2" s="1"/>
  <c r="V92" i="2"/>
  <c r="Q94" i="2"/>
  <c r="Q95" i="2"/>
  <c r="Q96" i="2"/>
  <c r="Q99" i="2"/>
  <c r="P101" i="2"/>
  <c r="P103" i="2"/>
  <c r="V105" i="2"/>
  <c r="W105" i="2" s="1"/>
  <c r="P111" i="2"/>
  <c r="Q114" i="2"/>
  <c r="P116" i="2"/>
  <c r="W118" i="2"/>
  <c r="X118" i="2" s="1"/>
  <c r="P120" i="2"/>
  <c r="Q128" i="2"/>
  <c r="P129" i="2"/>
  <c r="U130" i="2"/>
  <c r="W130" i="2" s="1"/>
  <c r="X130" i="2" s="1"/>
  <c r="Q131" i="2"/>
  <c r="P133" i="2"/>
  <c r="Q139" i="2"/>
  <c r="P140" i="2"/>
  <c r="P141" i="2"/>
  <c r="V147" i="2"/>
  <c r="W147" i="2" s="1"/>
  <c r="X147" i="2" s="1"/>
  <c r="W148" i="2"/>
  <c r="X148" i="2" s="1"/>
  <c r="P150" i="2"/>
  <c r="Q154" i="2"/>
  <c r="V161" i="2"/>
  <c r="W161" i="2" s="1"/>
  <c r="W162" i="2"/>
  <c r="P165" i="2"/>
  <c r="Q168" i="2"/>
  <c r="P170" i="2"/>
  <c r="W198" i="2"/>
  <c r="W184" i="2"/>
  <c r="X184" i="2" s="1"/>
  <c r="W192" i="2"/>
  <c r="P68" i="2"/>
  <c r="W179" i="2"/>
  <c r="X179" i="2" s="1"/>
  <c r="W199" i="2"/>
  <c r="U203" i="2"/>
  <c r="O203" i="2"/>
  <c r="P203" i="2" s="1"/>
  <c r="W207" i="2"/>
  <c r="U228" i="2"/>
  <c r="O228" i="2"/>
  <c r="O299" i="2"/>
  <c r="U299" i="2"/>
  <c r="W299" i="2" s="1"/>
  <c r="X299" i="2" s="1"/>
  <c r="O123" i="2"/>
  <c r="O126" i="2"/>
  <c r="O131" i="2"/>
  <c r="P131" i="2" s="1"/>
  <c r="U173" i="2"/>
  <c r="U177" i="2"/>
  <c r="W177" i="2" s="1"/>
  <c r="O177" i="2"/>
  <c r="P177" i="2" s="1"/>
  <c r="U193" i="2"/>
  <c r="W193" i="2" s="1"/>
  <c r="O193" i="2"/>
  <c r="P193" i="2" s="1"/>
  <c r="W211" i="2"/>
  <c r="W267" i="2"/>
  <c r="X267" i="2" s="1"/>
  <c r="W272" i="2"/>
  <c r="X272" i="2" s="1"/>
  <c r="O278" i="2"/>
  <c r="P278" i="2" s="1"/>
  <c r="U278" i="2"/>
  <c r="O196" i="2"/>
  <c r="O204" i="2"/>
  <c r="O209" i="2"/>
  <c r="W210" i="2"/>
  <c r="O224" i="2"/>
  <c r="O248" i="2"/>
  <c r="P248" i="2" s="1"/>
  <c r="O259" i="2"/>
  <c r="O289" i="2"/>
  <c r="U289" i="2"/>
  <c r="O180" i="2"/>
  <c r="O185" i="2"/>
  <c r="P185" i="2" s="1"/>
  <c r="O218" i="2"/>
  <c r="P218" i="2" s="1"/>
  <c r="W243" i="2"/>
  <c r="X243" i="2" s="1"/>
  <c r="O254" i="2"/>
  <c r="U279" i="2"/>
  <c r="O279" i="2"/>
  <c r="O212" i="2"/>
  <c r="O219" i="2"/>
  <c r="O260" i="2"/>
  <c r="O266" i="2"/>
  <c r="O274" i="2"/>
  <c r="U290" i="2"/>
  <c r="U297" i="2"/>
  <c r="O297" i="2"/>
  <c r="O267" i="2"/>
  <c r="U284" i="2"/>
  <c r="O302" i="2" l="1"/>
  <c r="Q310" i="2" s="1"/>
  <c r="W134" i="2"/>
  <c r="X134" i="2" s="1"/>
  <c r="W284" i="2"/>
  <c r="X284" i="2" s="1"/>
  <c r="W228" i="2"/>
  <c r="W173" i="2"/>
  <c r="X181" i="2"/>
  <c r="X36" i="2"/>
  <c r="W297" i="2"/>
  <c r="X57" i="2"/>
  <c r="X154" i="2"/>
  <c r="W13" i="2"/>
  <c r="X67" i="2"/>
  <c r="W12" i="2"/>
  <c r="X11" i="2" s="1"/>
  <c r="X80" i="2"/>
  <c r="X45" i="2"/>
  <c r="X220" i="2"/>
  <c r="X214" i="2"/>
  <c r="X192" i="2"/>
  <c r="X82" i="2"/>
  <c r="X34" i="2"/>
  <c r="X48" i="2"/>
  <c r="W278" i="2"/>
  <c r="X278" i="2" s="1"/>
  <c r="X69" i="2"/>
  <c r="X93" i="2"/>
  <c r="X135" i="2"/>
  <c r="X194" i="2"/>
  <c r="X122" i="2"/>
  <c r="W189" i="2"/>
  <c r="X187" i="2" s="1"/>
  <c r="X32" i="2"/>
  <c r="X103" i="2"/>
  <c r="X43" i="2"/>
  <c r="X27" i="2"/>
  <c r="X151" i="2"/>
  <c r="W289" i="2"/>
  <c r="X288" i="2" s="1"/>
  <c r="X96" i="2"/>
  <c r="X53" i="2"/>
  <c r="X15" i="2"/>
  <c r="X110" i="2"/>
  <c r="X232" i="2"/>
  <c r="WVZ320" i="2"/>
  <c r="D11" i="3" s="1"/>
  <c r="WVY320" i="2"/>
  <c r="C11" i="3" s="1"/>
  <c r="WVX320" i="2"/>
  <c r="X20" i="2"/>
  <c r="X85" i="2"/>
  <c r="X105" i="2"/>
  <c r="X71" i="2"/>
  <c r="X238" i="2"/>
  <c r="X38" i="2"/>
  <c r="X51" i="2"/>
  <c r="X29" i="2"/>
  <c r="X73" i="2"/>
  <c r="W227" i="2"/>
  <c r="X223" i="2" s="1"/>
  <c r="X55" i="2"/>
  <c r="X76" i="2"/>
  <c r="X64" i="2"/>
  <c r="X173" i="2"/>
  <c r="W203" i="2"/>
  <c r="X203" i="2" s="1"/>
  <c r="X218" i="2"/>
  <c r="X23" i="2"/>
  <c r="P14" i="2"/>
  <c r="P302" i="2" s="1"/>
  <c r="X126" i="2"/>
  <c r="X205" i="2"/>
  <c r="W92" i="2"/>
  <c r="X89" i="2" s="1"/>
  <c r="W166" i="2"/>
  <c r="X166" i="2" s="1"/>
  <c r="X295" i="2"/>
  <c r="WVZ325" i="2" s="1"/>
  <c r="D16" i="3" s="1"/>
  <c r="X177" i="2"/>
  <c r="Q302" i="2"/>
  <c r="Q307" i="2" s="1"/>
  <c r="X128" i="2"/>
  <c r="WVZ322" i="2"/>
  <c r="D13" i="3" s="1"/>
  <c r="WVY322" i="2"/>
  <c r="C13" i="3" s="1"/>
  <c r="WVX322" i="2"/>
  <c r="W290" i="2"/>
  <c r="X290" i="2" s="1"/>
  <c r="W279" i="2"/>
  <c r="X279" i="2" s="1"/>
  <c r="X210" i="2"/>
  <c r="X228" i="2"/>
  <c r="X244" i="2"/>
  <c r="X116" i="2"/>
  <c r="X161" i="2"/>
  <c r="WVZ323" i="2"/>
  <c r="D14" i="3" s="1"/>
  <c r="WVY323" i="2"/>
  <c r="C14" i="3" s="1"/>
  <c r="WVX323" i="2"/>
  <c r="X253" i="2"/>
  <c r="WVX319" i="2" s="1"/>
  <c r="X248" i="2"/>
  <c r="X198" i="2"/>
  <c r="X99" i="2"/>
  <c r="X168" i="2"/>
  <c r="X13" i="2"/>
  <c r="Q309" i="2" l="1"/>
  <c r="WVZ321" i="2"/>
  <c r="D12" i="3" s="1"/>
  <c r="WVY319" i="2"/>
  <c r="C10" i="3" s="1"/>
  <c r="WVX325" i="2"/>
  <c r="B16" i="3" s="1"/>
  <c r="WVZ319" i="2"/>
  <c r="D10" i="3" s="1"/>
  <c r="WVY325" i="2"/>
  <c r="C16" i="3" s="1"/>
  <c r="WVY324" i="2"/>
  <c r="C15" i="3" s="1"/>
  <c r="WVX321" i="2"/>
  <c r="WVZ316" i="2"/>
  <c r="D7" i="3" s="1"/>
  <c r="WVY316" i="2"/>
  <c r="C7" i="3" s="1"/>
  <c r="WVX316" i="2"/>
  <c r="B10" i="3"/>
  <c r="WVZ318" i="2"/>
  <c r="D9" i="3" s="1"/>
  <c r="WVY318" i="2"/>
  <c r="C9" i="3" s="1"/>
  <c r="WVX318" i="2"/>
  <c r="WWA322" i="2"/>
  <c r="B13" i="3"/>
  <c r="E13" i="3" s="1"/>
  <c r="WVZ317" i="2"/>
  <c r="D8" i="3" s="1"/>
  <c r="WVY317" i="2"/>
  <c r="C8" i="3" s="1"/>
  <c r="WVX317" i="2"/>
  <c r="WVY321" i="2"/>
  <c r="C12" i="3" s="1"/>
  <c r="WVZ315" i="2"/>
  <c r="D6" i="3" s="1"/>
  <c r="WVY315" i="2"/>
  <c r="C6" i="3" s="1"/>
  <c r="WVX315" i="2"/>
  <c r="WWA320" i="2"/>
  <c r="B11" i="3"/>
  <c r="E11" i="3" s="1"/>
  <c r="WVX324" i="2"/>
  <c r="WVZ324" i="2"/>
  <c r="D15" i="3" s="1"/>
  <c r="WWA323" i="2"/>
  <c r="B14" i="3"/>
  <c r="E14" i="3" s="1"/>
  <c r="WWC309" i="2"/>
  <c r="WVZ314" i="2"/>
  <c r="WWD311" i="2"/>
  <c r="X307" i="2"/>
  <c r="WVY314" i="2"/>
  <c r="WWD310" i="2"/>
  <c r="X306" i="2"/>
  <c r="WVX314" i="2"/>
  <c r="X308" i="2"/>
  <c r="WWA321" i="2" l="1"/>
  <c r="E16" i="3"/>
  <c r="B12" i="3"/>
  <c r="E12" i="3" s="1"/>
  <c r="WWA325" i="2"/>
  <c r="E10" i="3"/>
  <c r="WWA319" i="2"/>
  <c r="C5" i="3"/>
  <c r="C17" i="3" s="1"/>
  <c r="WVY326" i="2"/>
  <c r="WWA314" i="2"/>
  <c r="B5" i="3"/>
  <c r="WVX326" i="2"/>
  <c r="WWA315" i="2"/>
  <c r="B6" i="3"/>
  <c r="E6" i="3" s="1"/>
  <c r="WWA317" i="2"/>
  <c r="B8" i="3"/>
  <c r="E8" i="3" s="1"/>
  <c r="WWA316" i="2"/>
  <c r="B7" i="3"/>
  <c r="E7" i="3" s="1"/>
  <c r="WWA324" i="2"/>
  <c r="B15" i="3"/>
  <c r="E15" i="3" s="1"/>
  <c r="WWA318" i="2"/>
  <c r="B9" i="3"/>
  <c r="E9" i="3" s="1"/>
  <c r="WWD312" i="2"/>
  <c r="X309" i="2"/>
  <c r="D5" i="3"/>
  <c r="D17" i="3" s="1"/>
  <c r="WVZ326" i="2"/>
  <c r="E5" i="3" l="1"/>
  <c r="E17" i="3" s="1"/>
  <c r="B17" i="3"/>
  <c r="WWA326" i="2"/>
</calcChain>
</file>

<file path=xl/sharedStrings.xml><?xml version="1.0" encoding="utf-8"?>
<sst xmlns="http://schemas.openxmlformats.org/spreadsheetml/2006/main" count="1991" uniqueCount="1365">
  <si>
    <t>FORMATO No 1</t>
  </si>
  <si>
    <t>FECHA HOY</t>
  </si>
  <si>
    <t>VIG 2012</t>
  </si>
  <si>
    <t>VIG 2011</t>
  </si>
  <si>
    <t>VIG 2009</t>
  </si>
  <si>
    <t>SGEV</t>
  </si>
  <si>
    <t>RUNT 2010</t>
  </si>
  <si>
    <t>UCTM 1S 2012</t>
  </si>
  <si>
    <t>LA SOBERANIA</t>
  </si>
  <si>
    <t xml:space="preserve"> INFORMACIÓN SOBRE LOS PLANES DE MEJORAMIENTO </t>
  </si>
  <si>
    <t>VIG 2010</t>
  </si>
  <si>
    <t>VIG 2008</t>
  </si>
  <si>
    <t>TOTA</t>
  </si>
  <si>
    <t>RUNT 2011</t>
  </si>
  <si>
    <t>SEG VIAL</t>
  </si>
  <si>
    <t>INFORME PRESENTADO A LA CONTRALORIA GENERAL DE LA REPUBLICA</t>
  </si>
  <si>
    <t>ENTIDAD: MINISTERIO DE TRANSPORTE                     NIT,899,999,055-4</t>
  </si>
  <si>
    <t xml:space="preserve">MODALIDAD : AUDITORIA REGULAR </t>
  </si>
  <si>
    <t xml:space="preserve">Código Hallazgo </t>
  </si>
  <si>
    <t>DESCRIPCIÓN DEL HALLAZGO</t>
  </si>
  <si>
    <t>INCIDENCIA</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</si>
  <si>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</si>
  <si>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</si>
  <si>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</si>
  <si>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</si>
  <si>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</si>
  <si>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</si>
  <si>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</si>
  <si>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</si>
  <si>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ÁREA RESPONSABLE</t>
  </si>
  <si>
    <t>ACTIVIDADES / AVANCE FÍSICO DE EJECUCIÓN</t>
  </si>
  <si>
    <t xml:space="preserve">Porcentaje de Avance físico de ejecución de las metas  </t>
  </si>
  <si>
    <t>Puntaje  Logrado  por las metas   (Poi)</t>
  </si>
  <si>
    <t xml:space="preserve">Puntaje Logrado por las metas  Vencidas (POMVi)  </t>
  </si>
  <si>
    <t>Puntaje atribuido metas vencidas</t>
  </si>
  <si>
    <t>Efectividad de la acción</t>
  </si>
  <si>
    <t>OBSERVACION</t>
  </si>
  <si>
    <t>Estado de la meta del hallazgo</t>
  </si>
  <si>
    <t>Estado del Hallazgo</t>
  </si>
  <si>
    <t xml:space="preserve">SI </t>
  </si>
  <si>
    <t>NO</t>
  </si>
  <si>
    <t>PLAN DE MEJORAMIENTO VIGENCIA 2015</t>
  </si>
  <si>
    <t>HALLAZGO 1 . ADMINISTRATIVO- DISCIPLINARIA -  AUTORIZACIÓN CERTIFICADO DE IDONEIDAD CI-CO-0359-15 TRANSPORTE INTERNACIONAL. 
Se evidenció que  para expedir el Certificado de Idoneidad  No CO-0359-15 por resolución 4904 de 2015,  no se tuvo en cuenta  que la empresa solicitante  demostrará solvencia económica, al contrario los estados financieros mostraron que los gastos superan los ingresos  y que el índice de endeudamiento respaldado con recursos propios es de alto riesgo para los acreedores, por cada peso propio de la empresa se deben $ 4.32; Tampoco se encontraron soportes  al programa de capacitación para los conductores. Incumpliendo lo establecido el artículo 1o de la Resolución 272 de 1999 de la Comunidad Andina de Naciones.</t>
  </si>
  <si>
    <t>DISCIPLINARIO</t>
  </si>
  <si>
    <t xml:space="preserve">No se aplica rigurosamente  lo establecido en la Resolución 272 numeral 1 de la CAN y además el Ministerio no ha implementado un procedimiento claro para calificar la solvencia  económica y financiera de las empresas solicitantes. Riesgo en el proceso de Autorización al conceder Certificado de Idoneidad. </t>
  </si>
  <si>
    <t>Definir criterios para evaluar la solvencia económica y financiera de las empresas de Transporte Internacional de Carga que soliciten certificado de Idoneidad, de acuerdo con lo establecido en la Resolución 272 de 1999 de la Comunidad Andina de Naciones.</t>
  </si>
  <si>
    <t>Estructurar documento definiendo los índices y valores que se tendrán en cuenta para evaluar y calificar la solvencia económica y financiera de las empresas de Transporte Internacional de Carga que soliciten certificado de Idoneidad al Ministerio de Transporte.</t>
  </si>
  <si>
    <t>Documento elaborado</t>
  </si>
  <si>
    <t>Dirección de Transporte y Tránsito-Subdirección de Transporte</t>
  </si>
  <si>
    <t>AUDITORIA VIGENCIA 2015</t>
  </si>
  <si>
    <t xml:space="preserve">Verificar que se cumplan todos los requisitos exigidos en la Resolución 272 de 1999, de la Comunidad Andina de Naciones, antes de expedir el Certificado de Idoneidad de las empresas de Transporte Internacional de carga. </t>
  </si>
  <si>
    <t>Expedir directriz de la Subdirección de Transporte, al Grupo de Transporte Multimodal, Internacional y de Apoyo a la Subdirección de Transporte, señalando la obligación de verificar, antes de elaborar los  Certificados de Idoneidad de las Empresas de Transporte Internacional de Carga, que se cumplan  todos los requisitos exigidos en la Resolución 272 de 1999, de la Comunidad Andina de Naciones y que en el expediente estén debidamente archivados  todos los documentos requeridos.</t>
  </si>
  <si>
    <t xml:space="preserve">Memorando </t>
  </si>
  <si>
    <t>AUDITORIA VIGENCIA 2015
Se expidió radicado MT 20164100285663 del 27 de diciembre de 2016.</t>
  </si>
  <si>
    <t>HALLAZGO 2. ADMINISTRATIVO. DISCIPLINARIA  AUTORIZACIONES TRANSPORTE FLUVIAL-HABILITACIÓN -PERMISOS DE OPERACIÓN Y MODIFICACIÓN PARQUE FLUVIAL. 
El Ministerio de transporte otorgó habilitación , permiso de operación  y modificación del parque fluvial a empresas  de transporte fluvial que no demuestran el cumplimiento  de todos los requisitos establecidos en el Decreto 1079 de 2015 artículos 2.2.3.2.3.4;  2.2.3.2.6.8 ; 2.2.3.2.6.2; de los casos observados.  No garantizando  que la navegación fluvial  se realice en condiciones de seguridad  de la Ley 336 de 1996 ni que las empresas  habilitadas y o en operación  cumplan con las características que señala la norma  presunto incumplimiento  el decreto 1079 de 2015 artículo 2.2.3.2.6.8</t>
  </si>
  <si>
    <t>Falta de control  en la aplicación de los procedimientos de habilitación, Permiso de operación y transporte mixto a empresas de transporte fluvial.</t>
  </si>
  <si>
    <t xml:space="preserve">Verificar que se cumplan todos los requisitos exigidos en el Decreto 1079 de 2015, antes de expedir los actos administrativos de habilitación de las empresas de servicio público de transporte fluvial, otorgamiento de permiso de operación y modificación del parque fluvial. </t>
  </si>
  <si>
    <t>Revisar y ajustar los formatos de verificación de requisitos para la habilitación de Empresas de Transporte fluvial, otorgamiento de permiso de operación y modificación de parque fluvial.</t>
  </si>
  <si>
    <t xml:space="preserve">Formato </t>
  </si>
  <si>
    <t>AUDITORIA VIGENCIA 2015
Se tiene borrador de proyecto de ajuste formatos de verificación para revisión de Subdirección y posterior registro en Daruma</t>
  </si>
  <si>
    <t xml:space="preserve">Expedir directriz de la Subdirección de Transporte, al Grupo Operativo de Transporte Acuático, señalando la obligación de verificar, antes de remitir para firma el respectivo proyecto de acto administrativo, que en el expediente esté debidamente diligenciado y firmado, por el funcionario que adelantó el trámite y por el coordinador, el formato ajustado de verificación de requisitos exigidos para la habilitación de las empresas de servicio público de transporte fluvial, otorgamiento de permiso de operación y modificación del parque fluvial y adicionalmente que la carpeta esté debidamente foliada. </t>
  </si>
  <si>
    <t>FISCAL, DISCIPLINARIO Y ADMINISTRATIVO</t>
  </si>
  <si>
    <t xml:space="preserve">Falta de seguimiento y acompañamiento  a los Organismos de Tránsito y Concesión RUNT que incide en la correcta liquidación y menores  valores transferidos  por especies venales a favor del MT. </t>
  </si>
  <si>
    <t xml:space="preserve">Revisar  el contenido de la Resolución 2395 de 2009 para establecer con claridad los conceptos por derechos de tránsito a favor de la Dirección del Tesoro Nacional que corresponden al 35% del total facturado. 
</t>
  </si>
  <si>
    <t>Definir una plantilla única para que sean incorporados en los correspondientes actos administrativos según corresponda Acuerdo Municipal o Distrital u Ordenanza Departamental por parte de la autoridad territorial por concepto derechos de tránsito a favor de la Dirección del Tesoro Nacional que corresponden al 35% del total facturado. 
Diseñar una matriz en medio electrónico que permitan efectuar el cruce de la información de manera ágil para detectar las diferencias entre lo reportado y los conceptos a reportar.
Adelantar mesas de trabajo con los organismos de tránsito para la claridad de los conceptos, efectuando ejercicios prácticos de liquidación para la aplicabilidad del 35%.</t>
  </si>
  <si>
    <t>Oficios, memorandos, listados de asistencia
Plantilla, Matriz
Listados de Asistencia
Borrador de Proyecto de Ley</t>
  </si>
  <si>
    <t>RUNT
SUBDIRECCIÓN DE TRÁNSITO
SUBDIRECCIÓN ADMINISTRATIVA Y FINANCIERA</t>
  </si>
  <si>
    <t>AUDITORIA VIGENCIA 2015
Se realizó citación mediante radicado 20163200253583 del 9/11/2016 , posteriormente se realiza una nueva reunión con Acta de  Fecha 29 de noviembre, la que se llevó a cabo en la secretaría General  con la participación de la Secretaria General del Ministerio,  Coordinador del RUNT, directora de Transporte y Tránsito, Subdirectora de Tránsito ( e ), Jefe de la Oficina Asesora Jurídica y Subdirectora Administrativa y Financiera para establecer parámetros de trabajo y definir competencias en el desarrollo de este proceso.</t>
  </si>
  <si>
    <t>Revisada la base de datos HQRUNT de las tarifas 2015 cargadas por el organismo de Tránsito de Bucaramanga, confrontadas con el valor en el Acuerdo 020  de 2014  del Consejo directivo del organismo,  se evidencia  Menores valores transferidos al MT  que conlleva a la pérdida de recursos en cuantía de $673.4 millones para la vigencia de 2015.</t>
  </si>
  <si>
    <t xml:space="preserve">
Finalizar la revisión de los valores registrados por conceptos de tarifas en el sistema HQRUNT frente a los valores establecidos en los actos administrativos según corresponda Acuerdo Municipal o Distrital u Ordenanza Departamental. 
</t>
  </si>
  <si>
    <t xml:space="preserve">Se efectuará la depuración de las cuentas de cobro de lo dejado de cobrar durante las vigencias 2014,  2015 y 2016. </t>
  </si>
  <si>
    <t>Cuentas de Cobro</t>
  </si>
  <si>
    <t>AUDITORIA VIGENCIA 2015
Para la vigencia 2014 se envió cuenta de cobro al Organismo de tránsito de Bucaramanga con radicado MT No. 20163290250811 del 07/06/2016 y la vigencia de cobro 2015 radicado MT No. 20163290240711 del 31/05/2016.. Vigencia 2016 Cuenta de cobro No.  334/2016, con radicado MT No. 20163290540031</t>
  </si>
  <si>
    <t>HALLAZGO 4. ADMINISTRATIVO - DISCIPLINARIA- ACUERDO DE TARIFAS DE TRÁNSITO DE BUCARAMANGA VIGENCIA 2015. A pesar de que la Resolución 2395 de 2009 en su artículo 4 establece que  " Anualmente, los Organismos de Tránsito del país deberán reportar en el Sistema del Registro Único Nacional de Tránsito –RUNT–, las nuevas tarifas, de acuerdo con los protocolos establecidos, dentro de las veinticuatro (24) horas siguientes a su expedición por parte de las respectivas Asambleas Departamentales o Concejos Municipales según el caso" y que "  Cualquier modificación que un Organismo de Tránsito del país, efectúe en los valores de las tarifas de Derechos de Tránsito a su cargo, deberá reportarlo al Sistema del Registro Único Nacional de Tránsito –RUNT–, de acuerdo con los protocolos establecidos, dentro de las veinticuatro (24) horas siguientes.", en junio de 2015el Organismo de tránsito  modificó las  tarifas de trámites y estas   se cargaron al HQRUNT, sin acto administrativo que las soporte.</t>
  </si>
  <si>
    <t>Con Acuerdo 20 de 2014 el Consejo Directivo del OT de Bucaramanga  fijó el valor de tasas, tarifas derechos y servicios prestados, para vigencia 2015,  pero en junio de 2015 se modificaron tarifas de trámites , se cargaron al HQRUNT, sin acto administrativo que las soporte. Contraviniendo lo estipulado en la normatividad vigente  lo que puede generar inconsistencias en la información reportada.</t>
  </si>
  <si>
    <t xml:space="preserve">
Finalizar la revisión de los valores registrados por conceptos de tarifas en el sistema HQRUNT frente a los valores establecidos en los actos administrativos según corresponda Acuerdo Municipal o Distrital u Ordenanza Departamental. 
</t>
  </si>
  <si>
    <t>Definir una plantilla única para que sean incorporados en los correspondientes actos administrativos según corresponda Acuerdo Municipal o Distrital u Ordenanza Departamental por parte de la autoridad territorial por concepto derechos de tránsito a favor de la Dirección del Tesoro Nacional que corresponden al 35% del total facturado. 
Diseñar una matriz en medio electrónico que permitan efectuar el cruce de la información de manera ágil para detectar las diferencias entre lo reportado y los conceptos a reportar.
Adelantar mesas de trabajo con los organismos de tránsito para la claridad de los conceptos, efectuando ejercicios prácticos de liquidación para la aplicabilidad del 35%.</t>
  </si>
  <si>
    <t>Oficios, memorandos, listados de asistencia
Plantilla
Matriz
Listados de Asistencia</t>
  </si>
  <si>
    <t>AUDITORIA VIGENCIA 2015
RUNT Y SUBDIRECCIÓN ADMINISTRATIVA Y FINANCIERA. CIRCULAR 201440104893410 DIC 2014.
Memorando 20173200021893 del 15 feb 2017,  se remitió a la Subdirección de Tránsito, al Grupo RUNT:  
 Instructivo transferencia  treinta y cinco por ciento (35%) del organismo de tránsito al ministerio de transporte, por concepto de costos inherentes de asignar series, códigos y rangos de la especie venal
 Planilla Única valores reportados en el sistema RUNT con las tarifas aprobadas para los organismo de tránsito
 Matriz liquidación aforos valores reportados al RUNT - tarifa aprobada para el organismo de tránsito</t>
  </si>
  <si>
    <t xml:space="preserve">HALLAZGO 5. ADMINISTRATIVO- SEGUIMIENTO A ORGANISMO DE TRÁNSITO DE BUCARAMANGA. Para las vigencias 2014 y 2015 no se evidenció por parte del MT  seguimiento y/o acompañamiento al organismo de tránsito de Bucaramanga ni se impartió instrucciones frente a la consistencia  de la información cargada al HQRUNT,  no obstante lo establecido en la circular 20144010489341 de 10 dic de 2014 en sus numerales 6 y 7 que dicen: "6. Cumplido el plazo para el cargue indicado en el numeral 2, la Concesión RUNT procederá dentro de los cinco (5) días hábiles siguientes a revisar y validar en la plataforma HQ-RUNT que las tarifas cargadas por el Organismo de Tránsito concuerden con la información registrada en el respectivo Acto Administrativo y la Plantilla Excel. De los resultados esta revisión y validación, la Concesión presentará un informe a la Subdirección Administrativa y Financiera del  Ministerio de Transporte con copia a la Interventoría, en el cual se indicarán todas las diferencias identificadas, informe que deberá ser radicado dentro de los ocho (8) días hábiles después de cumplido el plazo indicado en el numeral 2"
7. La Subdirección Administrativa y Financiera del Ministerio de Transporte evaluará el informe entregado por la Concesión RUNT e impartirá las instrucciones pertinentes a la Concesión o a los Organismos de Tránsito para normalizar la situación detectada, según corresponda. Hasta tanto sean corregidas las inconsistencias, los trámites que presenten diferencias serán deshabilitados en la plataforma HQ-RUNT. </t>
  </si>
  <si>
    <t>ADMINISTRATIVO</t>
  </si>
  <si>
    <t>Falta de seguimiento y control oportuno con el fin de garantizar la pertinencia de los valores cargados  el  sistema HQ-RUNT  por tarifas de trámites,, generando debilidades en la consistencia, calidad y confiabilidad de la información reportada, conllevando a posible perdida de recursos.</t>
  </si>
  <si>
    <t xml:space="preserve">
Elaborar el procedimiento de seguimiento, control y acompañamiento a los Organismos de Tránsito para el oportuno y correcto cargue y actualización de las tarifas en el aplicativo HQ RUNT.
</t>
  </si>
  <si>
    <t>Mediante Memorando circular socializar el procedimiento de seguimiento, control y acompañamiento a los Organismos de Tránsito para el oportuno y correcto cargue y actualización de las tarifas en el aplicativo HQ RUNT.
Efectuar mesas de seguimiento trimestral entre las áreas competentes  para verificar el cumplimiento del procedimiento previamente establecido.</t>
  </si>
  <si>
    <t xml:space="preserve">Memorando Circular
Mesas de Seguimiento </t>
  </si>
  <si>
    <t>AUDITORIA VIGENCIA 2015
Se cito a mesas de trabajo para el seguimiento y verificar avances correspondientes tanto a la Subdirectora de Tránsito como  al Coordinador del Grupo RUNT y Asesores del Despacho del Ministro que colaboran en el tema. 
Informe Dirección Transporte Dic 27 2016 : Se expidió la circular   20164210538871 del 27 de diciembre de 2016</t>
  </si>
  <si>
    <t>HALLAZGO 6. ADMINISTRATIVO - DISCIPLINARIA-  CARTERA MINISTERIO DE TRANSPORTE.
El Mt a la fecha solo ha realizado gestión de cobro al Organismo de tránsito de Bucaramanga con corte a 2013, existiendo valores pendientes  de pago de vigencias 2010 y 2013; así como saldos  pendientes verificar  2014 y 2015. 
a pesar de que : la Ley 1066 de 2006 en su artículo 1 dispone: ARTÍCULO 1o.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t>
  </si>
  <si>
    <t>Falta de eficiencia  y oportunidad a la gestión de cobro al Organismo de tránsito , falta  de seguimiento continuo  al recaudo de cuentas por cobrar, pudiendo incidir  en la confiabilidad de la información contable así como en la gestión financiera y presupuestal de la vigencia respectiva.</t>
  </si>
  <si>
    <t xml:space="preserve">Se efectuará la depuración de las cuentas de cobro de lo dejado de cobrar durante  las vigencias 2014,  2015 y 2016 
</t>
  </si>
  <si>
    <t xml:space="preserve">Envío de las  cuentas de cobro de lo dejado de cobrar durante las vigencias 2014,  2015 y 2016. </t>
  </si>
  <si>
    <t>AUDITORIA VIGENCIA 2015
Para la vigencia 2014 se envió cuenta de cobro al Organismo de tránsito de Bucaramanga con radicado MT No. 20163290250811 del 07/06/2016 y la vigencia de cobro 2015 radicado MT No. 20163290240711 del 31/05/2016.  Vigencia 2016 Cuenta de cobro No.  334/2016, con radicado MT No. 20163290540031</t>
  </si>
  <si>
    <t xml:space="preserve">HALLAZGO 7 . ADMINISTRATIVO.DISCIPLINARIO - FISCAL. LIQUIDACIÓN 35% MATRICULAS  OT PEREIRA.  
En el Organismo de tránsito de Pereira se encontraron diferencias en la liquidación del 35% correspondiente al Ministerio de Transporte en cada uno de los trámites en la sección de matriculas  realizados en la plataforma RUNT durante el año 2015.  Diferencias  totales por un valor  $1.246.132.029 del total de 41165 trámites, situación recurrente en 2015 y lo que va corrido en 2016.  
Por presunto incumplimiento a:   lo estipulado en  la ley 1005 de 2006 según la cual corresponde a las Asambleas Departamentales, Concejos Municipales o Distritales de conformidad  fijar el método y el sistema para determinar las tarifas por derechos de tránsito, correspondientes a licencias de conducción, licencias de tránsito y placa única nacional, las tarifas estarán basadas en un estudio económico sobre los costos del servicio con indicadores de eficiencia, eficacia y economía. Dentro de ese cálculo deberá contemplarse un 35% que será transferido por el correspondiente organismo de tránsito al Ministerio de Transporte, por concepto de costos inherentes a la facultad que tiene el Ministerio de Transporte de asignar series, códigos y rangos de la especie venal respectiva. La resolución 2395 de 2009 expresa que  entiéndase por Derechos de Tránsito el valor total facturado que cancelan los usuarios, propietarios y conductores de vehículos para obtener el beneficio de su matrícula y trámites asociados ante un Organismo de Tránsito para la obtención de las licencias y placas respectivas, según el caso, exceptuándose el concepto de retención en la fuente de vehículos en el evento que sea incluido en la factura. 
</t>
  </si>
  <si>
    <t>Presunto incumplimiento a la normativa,  no aplicación de la tabla que el MT  envió para el cálculo del 35%; falta de comunicación oportuna entre el Ministerio y los Institutos de tránsito; falta de comunicación oportuna por parte del  RUNT y el Ministerio al organismo de tránsito, entonces se desconoció protocolo de cargue de información según oficio 2014401040381 de 10 dic de 2014.
Falta de seguimiento  y acompañamiento a los OT y Concesión RUNT, que incide en la correcta liquidación y menores  valores transferidos por especies venales al MT para vig 2015.</t>
  </si>
  <si>
    <t>Elaborar el procedimiento de seguimiento, control y acompañamiento a los Organismos de Tránsito para el oportuno y correcto cargue y actualización de las tarifas en el aplicativo HQ RUNT.
Efectuar mesas de seguimiento trimestral entre las áreas competentes  para verificar el cumplimiento del procedimiento previamente establecido.
Estructurar el proyecto de ley para que el valor de las tarifas del Ministerio no sea un porcentaje sino un valor fijo expresado en SMDLV.</t>
  </si>
  <si>
    <t>Definir una plantilla única para que sean incorporados en los correspondientes actos administrativos según corresponda Acuerdo Municipal o Distrital u Ordenanza Departamental por parte de la autoridad territorial por concepto derechos de tránsito a favor de la Dirección del Tesoro Nacional que corresponden al 35% del total facturado. 
Diseñar una matriz en medio electrónico que permitan efectuar el cruce de la información de manera ágil para detectar las diferencias entre lo reportado y los conceptos a reportar.
Estructurar el proyecto de ley para que el valor de las tarifas a favor del Ministerio no sea un porcentaje sino un valor fijo expresado en SMDLV
Adelantar mesas de trabajo con los organismos de tránsito para la claridad de los conceptos, efectuando ejercicios prácticos de liquidación para la aplicabilidad del 35%.</t>
  </si>
  <si>
    <t>Oficios, memorandos, listados de asistencia
Plantilla
Matriz
Listados de Asistencia
Borrador de Proyecto de Ley</t>
  </si>
  <si>
    <t>RUNT
SUBDIRECCIÓN DE TRÁNSITO
SUBDIRECCIÓN ADMINISTRATIVA Y FINANCIERA
OFICINA DE REGULACIÓN ECONOMICA</t>
  </si>
  <si>
    <t>AUDITORIA VIGENCIA 2015
Se realizó citación mediante radicado 20163200253583 del 9/11/2016 , posteriormente se realiza una nueva reunión con Acta de  Fecha 29 de noviembre, la que se llevó a cabo en la secretaría General  con la participación de la Secretaria General del Ministerio,  Coordinador del RUNT, directora de Transporte y Tránsito, Subdirectora de Tránsito ( e ), Jefe de la Oficina Asesora Jurídica y Subdirectora Administrativa y Financiera para establecer parámetros de trabajo y definir competencias en el desarrollo de este proceso.
RUNT Y SUBDIRECCIÓN ADMINISTRATIVA Y FINANCIERA. CIRCULAR 201440104893410 DIC 2014.
RUNT Y SUBDIRECCIÓN ADMINISTRATIVA Y FINANCIERA. CIRCULAR 201440104893410 DIC 2014.</t>
  </si>
  <si>
    <t xml:space="preserve">Finalizar la revisión de los valores registrados por conceptos de tarifas en el sistema HQRUNT frente a los valores establecidos en los actos administrativos según corresponda Acuerdo Municipal o Distrital u Ordenanza Departamental. </t>
  </si>
  <si>
    <t xml:space="preserve">Se efectuará la depuración de las cuentas de cobro de lo dejado de cobrar. </t>
  </si>
  <si>
    <t>AUDITORIA VIGENCIA 2015
Para la vigencia 2014: Cuenta de cobro No.  084/2016, por valor de $ 1.188.900, con radicado MT No. 20163290252531, para la vigencia 2015  Cuenta de cobro No.  085/2016, por valor de $ 17.732.600, con radicado MT No. 20163290252531 y para la vigencia Cuenta de cobro No.  336/2016, con radicado MT No. 20163290540101.</t>
  </si>
  <si>
    <t xml:space="preserve">HALLAZGO 8. ADMINISTRATIVO - DISCIPLINARIA Y FISCAL.  LIQUIDACIÓN DEL 35 %  EN LICENCIAS DE CONDUCCIÓN  OT PEREIRA. En el Organismo de tránsito de Pereira se encontraron diferencias en la liquidación del 35% correspondiente al Ministerio de Transporte en cada uno de los trámites en la sección de licencias de conducción  en la plataforma RUNT durante el año 2015.  Diferencias  totales por un valor  $538.5 millones  del total de30.456  trámites, situación recurrente en 2015 y lo que va corrido en 2016. Por presunto incumplimiento a:   lo estipulado en  la ley 1005 de 2006 según la cual corresponde a las Asambleas Departamentales, Concejos Municipales o Distritales de conformidad  fijar el método y el sistema para determinar las tarifas por derechos de tránsito, correspondientes a licencias de conducción, licencias de tránsito y placa única nacional, las tarifas estarán basadas en un estudio económico sobre los costos del servicio con indicadores de eficiencia, eficacia y economía. Dentro de ese cálculo deberá contemplarse un 35% que será transferido por el correspondiente organismo de tránsito al Ministerio de Transporte, por concepto de costos inherentes a la facultad que tiene el Ministerio de Transporte de asignar series, códigos y rangos de la especie venal respectiva. La resolución 2395 de 2009 expresa que  entiéndase por Derechos de Tránsito el valor total facturado que cancelan los usuarios, propietarios y conductores de vehículos para obtener el beneficio de su matrícula y trámites asociados ante un Organismo de Tránsito para la obtención de las licencias y placas respectivas, según el caso, exceptuándose el concepto de retención en la fuente de vehículos en el evento que sea incluido en la factura. </t>
  </si>
  <si>
    <t>AUDITORIA VIGENCIA 2015
Se realizó citación mediante radicado 20163200253583 del 9/11/2016 , posteriormente se realiza una nueva reunión con Acta de fecha 29 de noviembre, la que se llevó a cabo en la Secretaría General  con la participación de la Secretaria General del Ministerio,  Coordinador del RUNT, directora de Transporte y Tránsito, Subdirectora de Tránsito ( e ), Jefe de la Oficina Asesora Jurídica y Subdirectora Administrativa y Financiera para establecer parámetros de trabajo y definir competencias en el desarrollo de este proceso.</t>
  </si>
  <si>
    <t xml:space="preserve">HALLAZGO 9. Administrativo Lote y Terreno Puesto de Salud de Buenaventura. El Ministerio de Transporte en su función de administrador de los bienes y recursos públicos que le ha otorgado la ley, no ha ejercido una defensa, desde el punto de vista jurídico, que le permita legalizar la propiedad del inmueble, lote y terreno, que le fue transferido con ocasión de la liquidación de Puertos de Colombia. Inmueble identificado en el “Inventario General de Bienes inmuebles al 31 de diciembre de 2015” en la subcuenta 164010 Clínicas y Hospitales (No. Orden 68, como Edificio: Puesto de Salud- Buenaventura), ubicado en la Calle 5 A- No. 56-B 12 Lote 3 entre Kms. 133 - 134) Puesto de Salud de la Ciudadela Colpuertos. Identificado con la matrícula inmobiliaria No. 372-20784, de la Oficina de Instrumentos Públicos de Buenaventura.”, según Certificado de Tradición obrante en la carpeta del inmueble impreso el 17 de diciembre de 2013.
Lo anterior teniendo en cuenta que en la documentación allegada a la Comisión de Auditoría se evidencia que su gestión se ha limitado a enviar oficios , que no han sido efectivos, con el fin de establecer la titularidad de la propiedad “construcción” Edificio Puesto de Salud. De otra parte, la gestión mencionada, deja de lado el terreno, como también el documento contable, a pesar que la Escritura Pública No.1006 de marzo 02 de 1993, establece; “Contiene: Declaración de Construcción en Terreno Propio. Otorgante: Empresa Puertos de Colombia. Matricula Inmobiliaria No. 372.0020-784" y en su numeral se informa, “Tercero: Que el derecho de dominio sobre el terreno lo adquirió la Empresa Puertos de Colombia, mediante cesión que le hizo el Fondo para el Plan de vivienda de los Trabajadores del Terminal marítimo de Buenaventura, según consta en la escritura No. 4213 de fecha 17 de diciembre de 1.992, de la Notarla Única de Buenaventura, registrada al folio de Matrícula Inmobiliaria No. 372- 0020-784, de la oficina de Instrumentos Públicos de esta ciudad.” Las situaciones descritas evidencian que no se ejerce una adecuada salvaguarda de los bienes del Estado contrariando los principios que rigen Ley 489 del 1998 Capítulo 2 Artículo 3.
De igual forma, se determinó que, el Lote Puesto de Salud Buenaventura, el cual estaba registrado en la vigencia 2014 en la subcuenta 164001 Edificios y Casas No. de orden 197 como Lote Puesto de Salud Buenaventura por $47.9 millones y en la subcuenta Clínicas y Hospitales 164001 No. Orden 197 el Edificio: Puesto de Salud Buenaventura por $23 millones y en el 2015 se encuentra registrado en la subcuenta 164010 Clínicas y Hospitales No. Orden 68 el Edificio Puesto de Salud Buenaventura por $70,8 millones con la anotación (solo construcción). Esto de acuerdo con la información denominada “Inventario General de Bienes Inmuebles al 31 de diciembre de 2014 y 2015” aportada por el Grupo de Contabilidad. La situación evidenciada se da a pesar de que no se encuentra documento o acto administrativo que soporte el retiro del terreno y de acuerdo a la normativa del Control Interno Contable, “La totalidad de las operaciones realizadas por la entidad contable pública debe estar respaldada en documentos idóneos, de tal manera que la información registrada sea susceptible de verificación y comprobación exhaustiva o aleatoria, por lo cual no podrán registrarse contablemente los hechos económicos, financieros, sociales y ambientales que no se encuentren debidamente soportados.” 
</t>
  </si>
  <si>
    <t>El Ministerio de Transporte en su función de administrador de los bienes y recursos públicos que le ha otorgado la ley, no ha ejercido una defensa, desde el punto de vista jurídico, que le permita legalizar la propiedad del inmueble, lote y terreno, que le fue transferido con ocasión de la liquidación de Puertos de Colombia</t>
  </si>
  <si>
    <t>En el folio de matrícula inmobiliaria 372-20-784, en la anotación 5, se establece que se traspasa mediante acta 0018 del 30/12/98 del Fondo de Pasivo Social de la Empresa Puertos de Colombia en Liquidación al Ministerio Terreno y construcción registrado; en este mismo folio se hace una SALVEDAD en la cual se excluye la anotación 05 Acta 0018 del 20/12/98 pues por error involuntario se registró a favor del Ministerio de Transporte el terreno del inmueble, siendo propietario del mismo el Fondo para el Plan de Vivienda de los trabajadores del Terminal Marítimo; informando la Oficina de Registros de Instrumentos Públicos que no tiene soporte físico para explicar quien y porqué se realizó dicho corrección. Razón por la cual el Ministerio debe acogerse a lo expuesto por la autoridad competente, entendiendo que se le transfirió únicamente la construcción del denominado Puesto de Salud de Buenaventura.</t>
  </si>
  <si>
    <t>Solicitar a la Oficina de Instrumentos Públicos de Buenaventura informar quién y porqué se adelantó el trámite en el folio de matrícula inmobiliaria No. 372-20784, luego de la anotación No. 5, registrados como salvedades.  Y solicitar copia de la escritura para clarificar la propiedad del bien</t>
  </si>
  <si>
    <t>Oficios</t>
  </si>
  <si>
    <t>SUBDIRECCIÓN ADMINISTRATIVA Y FINANCIERA - Coordinadora Grupo Bienes Inmuebles</t>
  </si>
  <si>
    <t>AUDITORIA VIGENCIA 2015
Con oficio 20163250466851 del 3 de noviembre de 2016 se solicitó a la oficina de Registro de Instrumentos Públicos de Buenaventura aclaración sobre la propiedad del terreno y construcción del inmueble conocido fiscalmente como Puesto de Salud identificado con matrícula inmobiliaria 372-20784 de acuerdo a la Resolución No. 002 de 2002 por la cual se hace una exclusión de una anotación expedida por dicha Registraduría, entidad competente para determinar la real propiedad del inmueble. En espera de respuesta.
Se reitera mediante oficio 20163250530451 del 20 de diciembre de 2016 a la Oficina de Registro de Instrumentos Públicos de Buenaventura.
Se proyectará oficio a CISA de acuerdo al Plan de Desarrollo (Ley 1753 de 2015) invitándolos a realizar evaluación de los inmuebles para determinar acciones a seguir  (Grupo de Bienes Inmuebles fecha propuesta para visita segunda semana de octubre)</t>
  </si>
  <si>
    <t>Adelantar conciliación entre el cuadro de registro de bienes inmuebles propiedad del Ministerio que reposa en el grupo de contabilidad con la base de datos del mismo listado que maneja el grupo de bienes  inmuebles y generar los ajustes respectivos</t>
  </si>
  <si>
    <t>Cuadro Excel y acta</t>
  </si>
  <si>
    <t>SUBDIRECCIÓN ADMINISTRATIVA Y FINANCIERA -Coordinadores Grupo Contabilidad y Grupo e Bienes Inmuebles</t>
  </si>
  <si>
    <t xml:space="preserve">AUDITORIA VIGENCIA 2015
Los documentos que fundamentan el tema son: 1) Resolución No. 002 del 15 de febrero de 2002 "POR LA CUAL SE HACE UNA EXCLUSION DE UNA ANOTACIÓN", expedida por la Registradora de Instrumentos Públicos de Buenaventura, departamento del Valle, como entidad competente para ello de acuerdo al artículo 35 del Decreto 1250 de 1970, determina que el Ministerio de Transporte únicamente es propietario de la construcción. No obstante se solicita a dicha entidad aclaración de dicho acto administrativo, se reitera pues aun no responden. 2) Escritura Pública No. 4.930 del 7 de diciembre de 1993, los terrenos vuelven a ser propiedad del FONDO PARA EL PLAN DE VIVIENDA DE LOS TRABAJSDORES DEL TERMINAL MARÍTIMO DE BUENVENTURA.
Adelantos:  El 14 de  Octubre de 2016, Se realizo la actividad de conciliación y consolidación de los valores registrados en Contabilidad  con los que  tiene el  Grupo de Bienes Inmuebles.  Como Conclusión  se suscribió el acta correspondiente. No. 001.         </t>
  </si>
  <si>
    <t xml:space="preserve">Verificar que en los procesos contractuales que se adelanten en el Ministerio de Transporte, se cumplan los principios y procedimientos definidos en la Ley 80 de 1993, Ley 1150 de 2007 y en el Decreto 1082 de 2015, para la contratación estatal. </t>
  </si>
  <si>
    <t>Expedir directriz dirigida a todas las unidades ejecutoras del Ministerio de Transporte, señalando la obligación de dar cumplimiento a los principios y procedimientos contemplados en la Ley 80 de 1993, Ley 1150 de 2007 y en el Decreto 1082 de 2015, para la contratación  pública, la necesidad de realizar una adecuada planeación de cada proceso y de efectuar el debido control sobre la ejecución de los contratos.</t>
  </si>
  <si>
    <t>Dirección de Transporte y Tránsito-Coordinación Grupo  de Contratos</t>
  </si>
  <si>
    <t xml:space="preserve">AUDITORIA VIGENCIA 2015
Se realizó Socialización del Manual de Contratación el día 23 de diciembre de 2016 a las 10:00 a.m.  en el Auditorio Modesto Garcés.
Se expidieron memorandos : 20161330248823 del 01/11/2016; 20161330161973 del 05/10/2016; 20161330121463 del 29/07/2016. Se socializaron estos memorandos a toda la entidad con correo del 09/12/2016 
</t>
  </si>
  <si>
    <t>Revisar el mapa de riesgos</t>
  </si>
  <si>
    <t xml:space="preserve">Incluir  en el mapa de riesgos, el riesgo   "Errores   en las expedición de certificaciones para la elaboración de contratos"  y  sus  respectivos controles. </t>
  </si>
  <si>
    <t>Mapa de riesgos actualizado</t>
  </si>
  <si>
    <t>SUBDIRECCIÓN DEL TALENTO HUMANO</t>
  </si>
  <si>
    <t>AUDITORIA VIGENCIA 2015
El riesgo "Errores   en las expedición de certificaciones para la elaboración de contratos"  y  sus  respectivos controles"  se incluyó en el proyecto de actualización del mapa de riegsos, que se encuentra en revisión, para la respectiva actualización en el aplicativo daruma.  Los controles ya se están aplicando. es un riesgo que no se ha materializado.</t>
  </si>
  <si>
    <t>HALLAZGO 12. Administrativo - con presunta incidencia Disciplinaria No. Sistema Electrónico de Contratación Pública - SECOP
La entidad no publicó en el SECOP algunos de los documentos del proceso contractual dentro de los tres (3) días siguientes a su expedición; de igual forma,  se observa publicación tardía de los documentos, de acuerdo a los términos establecidos a continuación: 1) Contrato 340 de 2015: luego de filtrar la contratación directa efectuada por la entidad para la vigencia 2015, no se evidencia registro alguno de este contrato en el SECOP. 2) Convenio 136 de 2015: los estudios previos y el contrato fueron publicados el 22 de mayo de 2015 en el SECOP pese a que los estudios previos tienen fecha de febrero de 2015, el contrato se firmó el 17 de febrero de 2015, es decir, aproximadamente 3 meses después. 3) Contrato 167 de 2015: la publicación en el SECOP de los documentos del proceso se realizó el día 26 de agosto de 2015, pese a que los estudios previos, el contrato y acta de inicio fueron suscritos en el mes de febrero de 2015, es decir, aproximadamente 6 meses después. 4) Contrato 408 de 2015: luego de filtrar la contratación directa efectuada por la entidad para la vigencia 2015, no se evidencia registro alguno del contrato en el SECOP. 5) Contrato 397 de 2015: no se encuentra registro de la publicación del contrato y los demás documentos relacionados con la actividad contractual. 6) contrato 515 de 2015: no se encuentra registro de la publicación del contrato y los demás documentos relacionados con la actividad contractual.</t>
  </si>
  <si>
    <t>No cumplimiento del artículo 2.2.1.1.7.1 del Decreto 1082 de 2015, de la Circular Externa No. 01 de 21 de junio de 2013 de Colombia Compra Eficiente y el artículo 223 del Decreto 019 de 2012.</t>
  </si>
  <si>
    <t>Realizar un plan choque para lograr la  publicación  de los documentos contractuales de las vigencias 2015 y 2016, que a la fecha se encuentren sin publicar.</t>
  </si>
  <si>
    <t>Publicar en el SECOP los documentos contractuales que la fecha no se encuentren publicados, correspondientes a las vigencias 2015 y 2016.</t>
  </si>
  <si>
    <t xml:space="preserve">Un informe sobre los contratos de las  vigencias  2015 y 2016 debidamente publicados </t>
  </si>
  <si>
    <t>OFICINA ASESORA DE JURÍDICA</t>
  </si>
  <si>
    <t xml:space="preserve">AUDITORIA VIGENCIA 2015
Se adjunta la Base de Datos donde consta el link de SECOP 2015 y 2016 donde consta la publicación de los documentos en el proceso contractual. Se aclara que algunos  contratos no se han podido publicar teniendo en cuenta faltantes, sobre lo que se ha dejado las constancias del caso a cada supervisor o responsable. </t>
  </si>
  <si>
    <t xml:space="preserve">Impartir directrices a los supervisores  en torno a la obligatoriedad de remitir los documentos contractuales al grupo contratos a más tardar al  día hábil siguiente de la suscripción de los mismos. </t>
  </si>
  <si>
    <t xml:space="preserve">Emitir una circular a los supervisores en torno a la obligatoriedad de remitir los documentos contractuales al grupo contratos a más tardar al  día hábil siguiente de la suscripción de los mismos. </t>
  </si>
  <si>
    <t>Una circular</t>
  </si>
  <si>
    <t>AUDITORIA VIGENCIA 2015
Se realizó Socialización del Manual de Contratación el día 23 de diciembre de 2016 a las 10:00 a.m.  en el Auditorio Modesto Garcés.
Se expidieron memorandos: 20161330248823 del 01/11/2016; 20161330161973 del 05/10/2016; 20161330121463 del 29/07/2016.
Se socializaron estos memorandos a toda la entidad con correo del 09/12/2016.</t>
  </si>
  <si>
    <t>HALLAZGO 13. Administrativo - con presunta incidencia Disciplinaria. Convenio No. 340 2015
A la fecha de respuesta de la entidad (12 de mayo de 2016) el Ministerio de Transporte no ha tomado medida sancionatoria alguna, ni se ha liquidado el contrato que el Ministerio de Transporte  suscribió con la Universidad Distrital Francisco José de Caldas -15 de junio de 2015,Contrato Interadministrativo No. 340 por valor de $1.240 millones, cuyo objeto era un estudio que estructure y presente propuesta de modificación al marco regulatorio y que evalúe la operación de los centros integrales de atención, de reconocimiento de conductores, de diagnóstico automotor y de enseñanza automovilística, frente a la regulación que reglamenta su funcionamiento y operación y sus efectos en la seguridad vial - , con un plazo inicial de 5 meses contados a partir de la suscripción del Acta de Inicio, la cual se firmó el 22 de junio de 2015, es decir, el plazo iba hasta el 22 de noviembre de 2015 y el 20 de noviembre de 2015 fue prorrogado hasta el 14 de diciembre de 2015. se evidencian oficios y memorandos que indican, que el objeto del contrato no se cumplió, como son: Oficio MT 201640110007891 del 15 de enero de 2016 dirigido al supervisor del proyecto por el Asesor del Despacho de la Ministra y el Subdirector de Tránsito, manifestando que a la fecha no se han recibido los documentos ajustados del cuarto entregable e informe final y le solicitan remitirlos de manera inmediata. Oficio MT 20164010139461 del 18 de marzo de 2016 dirigido al supervisor del proyecto por el Asesor del Despacho de la Ministra y el Subdirector de Tránsito, manifestando que a pesar de los requerimientos de los hitos 3 y 4 y las observaciones hechas por el Ministerio no han sido atendidos de manera completa y lo requieren nuevamente para que presenten esos entregables de acuerdo a las observaciones hechas. Memorando 20164010053123, del 01 de abril de 2016 del supervisor del contrato para el Jefe de la Oficina Asesora Jurídica, informando que en reiteradas ocasiones ha solicitado la entrega por parte del contratista de la información objeto del mismo y remite las comunicaciones radicadas con los números MT 20154010409861 del 17 de diciembre de 2016, 20164010007891 del 15 de enero de 2016, 20164010139461 del 18de marzo de 2016 y 20164010148371 del 01 de abril de 2016.
Oficio MT 20164010148371 del 01 de abril de 2016 dirigido al supervisor del proyecto por el Asesor del Despacho de la Ministra y el Subdirector de Tránsito, manifestando que los documentos presentados por la Universidad mediante radicado 20163210191352 del 28 de marzo de 2016 en respuesta al oficio MT 201640101339461 de marzo 18 de 2016 no cumple con lo establecido en el contrato y explica las razones.
Memorando 20164010055983 del 05 de abril de 2016 del supervisor del contrato para el Jefe de la Oficina Asesora Jurídica informando del incumplimientos del contratista.</t>
  </si>
  <si>
    <t xml:space="preserve">No hacer uso de las medidas sancionatorias legalmente estipuladas ante el presunto incumplimiento de la Universidad </t>
  </si>
  <si>
    <t>Determinar si efectivamente nos encontramos frente aun incumplimiento del contrato 340 de 2015 en los hitos 3 y 4.</t>
  </si>
  <si>
    <t>Revisar los informes y descargos presentados por la Universidad Distrital con posterioridad al período contractual estipulado por las partes para la entrega de los informes finales para determinar por parte de la supervisión si efectivamente se configura el incumplimiento contractual de los HITOS 3 y 4.
Proyectar memorando con firma conjunta de los supervisores indicando si es procedente el recibo a satisfacción de los hitos 3 y 4 o si por el contrario se configura el incumplimiento contractual de los mismos para que la Oficina Asesora Jurídica inicie las acciones legales que correspondan.</t>
  </si>
  <si>
    <t>Memorando</t>
  </si>
  <si>
    <t xml:space="preserve">RUNT
SUBDIRECCIÓN DE TRÁNSITO
</t>
  </si>
  <si>
    <t>AUDITORIA VIGENCIA 2015
Con correo del 20/09/2016 los supervisores del Contrato informan que expidieron el Memorando 20164010130693 del 12/08/2016 recomendando a la Oficina Jurídica decretar incumplimiento del contrato.</t>
  </si>
  <si>
    <t xml:space="preserve">Socializar el Manual de Contratación de la Entidad  y las normas en materia de responsabilidad de los supervisores, en el entendido de reiterar las obligaciones que asisten a las unidades ejecutoras en torno al uso de las medidas sancionatorias legalmente establecidas. </t>
  </si>
  <si>
    <t>Generar un espacio de socialización del manual de contratación del Ministerio y de las normas en materia de responsabilidad de los supervisores en torno a la aplicación de medidas sancionatorias,  dirigido a las Unidades Ejecutoras.</t>
  </si>
  <si>
    <t>Programar una jornada de socialización del Manual de Contratación del MT y de las normas en materia de responsabilidad de los supervisores en torno a la aplicación de medidas sancionatorias</t>
  </si>
  <si>
    <t xml:space="preserve">AUDITORIA VIGENCIA 2015
Se realizó Socialización del Manual de Contratación el día 23 de diciembre de 2016 a las 10:00 a.m.  en el Auditorio Modesto Garcés.
Se expidieron memorandos : 20161330248823    del 01/11/2016;   20161330161973 del 05/10/2016;  20161330121463 del 29/07/2016.
Se socializaron estos memorandos a toda la entidad con correo del 09/12/2016.
Para todos los funcionarios, contratistas y supervisores se realizó conferencia " Responsabilidad fiscal ..." el día 22 de diciembre a las 10 am en el auditorio Modesto Garcés </t>
  </si>
  <si>
    <t>HALLAZGO 13. CONVENIO No. 340 DE 2015: "En el pliego de condiciones definitivo 6-17 LIQUIDACION: Terminada la ejecución del contrato, el supervisor de la Universidad proyectará su liquidación dentro de los tres (3) meses siguientes y en la CLÀUSULA VIGÈSIMASEGUNDA del contrato, se determinó que su liquidación se haría dentro de los cuatro meses siguientes al vencimiento del plazo de ejecución, según la modificación suscrita el 20 de noviembre de 2015, fue prorrogado hasta el 14 de diciembre de 2015. La ley 1150 de 2007, en su artículo 11 regula la liquidación de los contratos así: "DEL PLAZO PARA LA LIQUIDACIÓN DE LOS CONTRATOS. La liquidación de los contratos se hará de mutuo acuerdo dentro del término fijado en los pliegos de condiciones o sus equivalentes, o dentro del que acuerden las partes para el efecto. De no existir tal término, la liquidación se realizará dentro de los cuatro (4) meses siguientes a la expiración del término previsto para la ejecución del contrato o a la expedición del acto administrativo que ordene la terminación, o a la fecha del acuerdo que la disponga...".Es claro entonces que el objeto del contrato no se cumplió, tal como se pactó y que la entidad no ha hecho uso de las herramientas que da la Ley para buscar la optimización de los recursos públicos tal como se lo imponen los principios que rigen la función administrativa cuando de disponer de recursos públicos se trata, lo  cual podría tener una presunta incidencia disciplinaria.</t>
  </si>
  <si>
    <t>No se efectuó la  liquidación dentro del término establecido en el contrato.</t>
  </si>
  <si>
    <t xml:space="preserve">Establecer  en la cláusula de liquidación de los contratos  que sean susceptibles de este trámite,  la posibilidad de hacer uso de los plazos establecidos en el artículo 11 de la Ley 1150 de 2007 en el evento que se configuren los casos allí previstos. </t>
  </si>
  <si>
    <t xml:space="preserve">Socializar al interior del grupo de contratos del Ministerio, un modelo de la cláusula de liquidación modificada </t>
  </si>
  <si>
    <t>Correo electrónico</t>
  </si>
  <si>
    <t>AUDITORIA VIGENCIA 2015
Se adjunta el correo electrónico que fue remitido por la Dra. Isabel Cristina Vargas el día 19 de septiembre de 2016 a todos a los abogados del Grupo Contratos encargados de la contratación de la Entidad, con la cláusula de liquidación que debe ser incluida en todos los contratos que requieran de este trámite.
Se incluye en los contratos cláusula de liquidación ajustados a la norma contractual.</t>
  </si>
  <si>
    <t>Deficiencias en la gestión realizada para terminar la relación contractual entre las partes, incidiendo en la oportunidad para formular reclamaciones, inconformidades y controversias.. NO se liquidó en términos el contrato</t>
  </si>
  <si>
    <t>LA Subdirección de Transporte emitirá un memorando circular, que se le dará a conocer a la totalidad de los funcionarios de la misma, en el que se aclaran los plazos contractuales para la elaboración de los diferentes documentos.</t>
  </si>
  <si>
    <t>Elaboración del memorando circular: La Subdirección de Transporte conforme a la normas vigentes de contratación elaborará el memorando circular y realizará la Socialización; Luego de emitido parao lo cual  hará entrega a cada uno de los Coordinadores de los Grupos de la Subdirección de Transporte para su socialización con funcionarios y contratistas.</t>
  </si>
  <si>
    <t>Memorando Circular</t>
  </si>
  <si>
    <t>Dirección de Transporte- Subdirección de Transporte</t>
  </si>
  <si>
    <t xml:space="preserve">AUDITORIA VIGENCIA 2015
Correo del 21/09/2016 El Dr. Lazaro Dimas Gonzalez, informa que la Subdirección de Transporte expidió Memorando MT20164100152663 del 20 de septiembre de 2016, dirigido a los coordinadores de Grupo, funcionarios y contratistas de la Subdirección, reiterando la necesidad de cumplir las disposiciones, trámites y plazos establecidos en la normatividad vigente en materia contractual. </t>
  </si>
  <si>
    <t>Realizar un plan choque para lograr la liquidación de los contratos de otras vigencias que se encuentren terminados y  a la fecha se encuentren sin liquidar, previa verificación de los  tiempos legales para realizar liquidación bilateral.</t>
  </si>
  <si>
    <t>Liquidar los contratos de vigencias anteriores, que se encuentren terminados y sobre los cuales aún exista competencia para la liquidación bilateral.</t>
  </si>
  <si>
    <t>Un informe sobre los contratos de vigencias anteriores terminados y liquidados bilateralmente y de aquellos que se les expidió constancia de archivo.</t>
  </si>
  <si>
    <t>AUDITORIA VIGENCIA 2015
Se adjunta correo remitido con la información de los contratos liquidados con vigencias 2012, 2013 y 2014. Sobre los contratos pendientes por liquidar 2015, se realizó el correspondiente Plan, donde se liquidaron 136 contratos de 164 que les aplica liquidación.</t>
  </si>
  <si>
    <t xml:space="preserve">HALLAZGO 15. Administrativo - Transporte de Lujo &amp; Transporte Uber Hallazgo 15. Administrativo - Transporte de Lujo &amp; Transporte Uber
La Corte Constitucional en sentencia C-33 de 2014, expresa: "El servicio público de transporte se presta a través de empresas operadoras organizadas para ese fin y habilitadas por el Estado, las cuales cuentan con una capacidad transportadora específica, autorizada para la prestación del servicio, ya sea con vehículos propios o de terceros matriculados o registrados para dicho servicio. Cuando los equipos de transporte no son de propiedad de la empresa, deben incorporarse a su parque automotor, a través de una forma contractual válida”.
El Estado expidió e! Decreto 2297 de 2015, el cual debe ser regulado por el Ministerio de Transporte, en donde “se establece el nivel de lujo, las características y condiciones de los vehículos para atender este nivel, la plataforma tecnológica, la capacitación en competencias laborales de los conductores y los niveles de servicio que deben cumplir para la debida atención de este servicio
El Decreto 2060 de 2015, contempla: “El Sistema Inteligente Nacional para la Infraestructura, el Transito y el transporte (SINTT), estableciendo los parámetros para expedir los reglamentos técnicos, estándares, protocolos y uso de la tecnología en los proyectos del SIT, cumpliendo con los principios rectores del transporte, tránsito e infraestructura, como el de la libre competencia y el de la iniciativa privada, a los cuales solo se aplicarán las restricciones establecidas por la Ley y los Convenios Internacionales”.
En septiembre de 2013 hizo su aparición en Colombia la empresa UBER Colombia S.A.S que se vale de una herramienta tecnológica para prestar un servicio de transporte, de acuerdo con las firmas extranjeras Uber Technologies Inc. y Uber BvB, el cual es monitoreado por GPS. La empresa UBER Colombia S.A.S., no ha declarado en Colombia la actividad de empresa operadora del servicio de transporte público a través de un aplicativo informático. Además, no está registrada como empresa operadora ni tiene vehículos propios o de terceros matriculados para dicho servicio.
</t>
  </si>
  <si>
    <t>Se constata que el Estado no ha desarrollado una estrategia efectiva bajo el principio de concurrencia según Ley 152 de 1994, entre Ministerio de Transporte, Ministerio de las TIC y otras instancias nacionales que permita reglamentar y regular este servicio prestado por UBER.</t>
  </si>
  <si>
    <t xml:space="preserve">Expedir Reglamentación del Decreto 2297 de 2015; establecer herramientas para para combatir la ilegalidad en el servicio de transporte público individual de pasajeros </t>
  </si>
  <si>
    <t>Reglamentación del decreto 2297 de 2015</t>
  </si>
  <si>
    <t xml:space="preserve">Acto administrativo </t>
  </si>
  <si>
    <t xml:space="preserve">Viceministerio Transporte - DTT </t>
  </si>
  <si>
    <t>PLAN DE CHOQUE 
control a la informalidad</t>
  </si>
  <si>
    <t xml:space="preserve">Campaña  control a la informalidad </t>
  </si>
  <si>
    <t>AUDITORIA VIGENCIA 2015
CUMPLIDA.
El Ministerio de Transporte, la Superintendencia de Puertos y Transporte y la Dirección de Tránsito y Transporte de la Policía Nacional (Ditra), vienen realizando en las Regiones la puesta en marcha de un "Plan de choque"  que ejecutarán las autoridades locales para combatir la ilegalidad en el servicio de transporte público individual de pasajeros. Planes  reiterados por el Ministerio de Transporte en circular 20164100264971 del 14 de junio de 2016, Contemplan la implementación de operativos y controles en vía con sanciones para todos los sujetos de sanción establecidos en el artículo 9 de la Ley 105 de 1993, que quebranten o faciliten la violación de las normas vigentes para la prestación del servicio de transporte individual de pasajeros, incluyendo aquellos servicios que utilizan plataformas tecnológicas que no están habilitadas para la prestación del servicio público individual de transporte.
 En reunión celebrada el 3 de agosto de 2016, con gremio de taxistas y con la presencia del viceministro de Transporte, Alejandro Maya, se firmó un acta en donde el gremio adquiere el compromiso de mejorar la prestación del servicio. Por su parte, el Ministerio de Transporte se comprometió a apoyar a las autoridades locales en la ejecución del plan de choque para el control de la ilegalidad en el transporte público individual de pasajeros y a mantener un diálogo permanente con los gremios del sector.
Los planes de choque, que se implementarán en cada ciudad, contemplan: Sanciones a los conductores, Sanciones a las empresas.
El 10 de agosto de 2016, el ministerio de transporte expidió la Resolución 3443 que tiene por objeto establecer líneas de política en el control del cumplimiento de las normas que rigen la actividad transportadora, en las cuales intervendrán todas las entidades del sector transporte, que tengan facultades de supervisión, inspección, control y vigilancia como la Superintendencia de Puertos y Transporte, Dirección de Tránsito y Transporte de la Policía Nacional - DITRA. , Alcaldes Municipales, Distritales, Autoridades Metropolitanas y Secretarias de Tránsito y/o de Movilidad. Todas las entidades del sector transporte deberán aunar
esfuerzos para apoyar a las entidades que tienen a cargo el control del cumplimiento, para garantizar la eficiencia de las acciones de supervisión, inspección, control y vigilancia.</t>
  </si>
  <si>
    <t xml:space="preserve">HALLAZGO 16. Administrativo - con presunta incidencia Disciplinaria - Reglamentación Infraestructura Sistema Férreo
De acuerdo a lo previsto en el artículo 30 del Decreto 1008 de 15 de mayo de 2015, el Ministerio de Transporte "...definiría las condiciones mínimas que debe tener la infraestructura del sistema de metro ligero, tren ligero, tranvía y tren-tram..dentro de! año siguiente a la expedición del Decreto mencionado, situación que no se presentó, por cuanto se venció el término y no se cuenta con el Acto Administrativo que reglamente los parámetros mínimos requeridos por el Sistema Férreo, en lo que respecta al tema de infraestructura, afectando la unificación de 
los criterios técnicos en cuanto al diseño, construcción y utilización de la red ferroviaria existente y por desarrollar en el país. Lo anterior impacta la generación de avances importantes requeridos en el sistema de transporte Férreo y, de igual forma, la prestación efectiva de los servicios ferroviarios de pasajeros y de carga en el Territorio Nacional. En consecuencia, se observa un </t>
  </si>
  <si>
    <t>A la fecha esta pendiente la reglamentación requerida en el articulo 30 del Decreto 1008 de 2015. Se observa un presunto incumplimiento de los principios de eficiencia y eficacia establecidos en el artículo 8 de la Ley 42 de 1993 y de los principios de la función administrativa establecidos en el artículo 209 de la Constitución Política y al artículo 30 del Decreto 1008 de 2015 del Ministerio de Transporte; por lo tanto tendría una posible connotación Disciplinaria.</t>
  </si>
  <si>
    <t>Publicación Acto Administrativo para la definición de las condiciones mínimas de la infraestructura de los trenes de pasajeros ligeros.</t>
  </si>
  <si>
    <t xml:space="preserve">
1. Mesas de trabajo sobre condiciones mínimas de la de infraestructura para trenes ligeros de pasajeros:
    a. Agencia Nacional de Infraestructura
    b. Metro de Medellín.
    c. Proponentes de Asociaciones Publico Privadas de trenes de pasajeros ligeros</t>
  </si>
  <si>
    <t>A1. Actas.</t>
  </si>
  <si>
    <t>Viceministerio de Infraestructura / Dirección de Infraestructura</t>
  </si>
  <si>
    <t>AUDITORIA VIGENCIA 2015
Acta de reunión con metro de Medellín 23/05/2016 para revisión y análisis del contexto de reglamentación del articulo 30 del decreto 1008  de 2015.</t>
  </si>
  <si>
    <t>2. Publicación de  Acto Administrativo que fija las condiciones mínimas de la infraestructura de los trenes de pasajeros ligeros.</t>
  </si>
  <si>
    <t>A2. Publicación acto administrativo</t>
  </si>
  <si>
    <t>AUDITORIA VIGENCIA 2015
Elaboración documento soporte técnico  y proyecto de acto administrativo del articulo 30 del Decreto 1008 de 2015, (en revisión y ajuste por parte del metro de Medellín) que establece las condiciones mínimas para trenes de pasajeros ligeros, se enviara a la ANI para revisión y comentarios.</t>
  </si>
  <si>
    <t xml:space="preserve">HALLAZGO 17. Administrativo - con presunta incidencia Disciplinaria - Metas Sector Transporte - Plan Nacional de Desarrollo 2014-2018
El Plan Nacional de Desarrollo 2014-2018 estableció las acciones globales a desarrollar en el Sector Transporte, a través de metas asignadas al Ministerio de Transporte, sin embargo, se identifican acciones que no se encuentran plasmadas dentro del Plan Estratégico Institucional 2015-2018 , como lo son:
• Revisión de las tasas, tarifas y demás componentes que afectan el costo operacional del transporte aéreo .
• Elaboración de los planes de acción de los Sistemas de Transporte Publico Financiados por el Gobierno Nacional .
• Evaluación y fortalecimiento del Sistema de Información, seguimiento y evaluación del transporte urbano (SISETU), que permita hacer un seguimiento más efectivo y conseguir un mayor control de la ejecución de las inversiones de los sistemas de transporte cofinanciados por el Gobierno nacional. 
• Adopción de medidas para garantizar la realización de cursos de descuento y cancelación de multas de tránsito en cualquier municipio del país independientemente de donde se cometa la infracción. 
• Actualización de la metodología tarifaria de carga y pasajeros que aplican los puertos marítimos y fluviales de servicio público. 
• Desarrollo de un Plan de Logística Portuaria (PLP), en coordinación con el DNP la participación del MinAmbiente, la Dimar y el MinCIT .
</t>
  </si>
  <si>
    <t xml:space="preserve">La ausencia dentro del Plan Estratégico Institucional 2015-2018 del Ministerio de Transporte, de las acciones descritas afecta los resultados en cuento al incremento de la productividad de la economía del País que es el fin último de la estrategia “Competitividad e Infraestructura Estratégicas”  , de igual manera genera incertidumbre en cuanto a la ejecución, el grado de cumplimiento y la evaluación posterior de los resultados de dichas acciones.
Por lo anterior se observa un presunto incumplimiento al artículo 29 de la Ley 152 de 1994, lo que podría configurar una posible connotación Disciplinaria.
</t>
  </si>
  <si>
    <t>Realizar mesas de trabajo con las Dependencias, con el fin de identificar el estado actual de cada uno de los compromisos del PND que son de responsabilidad del Ministerio y determinar con respecto a cada uno de ellos, en cual de los planes de la Entidad se deben incorporar, ya sea el PEI o los PAI anuales</t>
  </si>
  <si>
    <t>Mesas de trabajo con las Dependencias.</t>
  </si>
  <si>
    <t>Mesas de trabajo, Actas.</t>
  </si>
  <si>
    <t>Oficina de Planeación- Todas las dependencias</t>
  </si>
  <si>
    <t>AUDITORIA VIGENCIA 2015
A través del desarrollo de mesas de trabajo con el Viceministerio de Transporte, el Viceministerio de Infraestructura y la Secretaría General se  ha identificado el alcance y estado actual de los compromisos definidos en el Plan Nacional de Desarrollo - PND 2014- 2018 que son de competencia del Ministerio.</t>
  </si>
  <si>
    <t>Actualizar el PEI 2015-2018 con los compromisos del PND, que deban hacer parte de este nivel estratégico de planeación, como resultado de las mesas de trabajo adelantadas con las Dependencias del MT</t>
  </si>
  <si>
    <t>PEI 2015-2018  actualizado con los compromisos del PND.</t>
  </si>
  <si>
    <t>PEI 2015-2018.</t>
  </si>
  <si>
    <t>AUDITORIA VIGENCIA 2015
Como resultado de las mesas de trabajo se ha venido complementando el Plan Estratégico Institucional y formulando una primera versión del Plan de Acción Institucional 2017.  Así mismo se han identificado los procesos y dependencias responsables de su cumplimiento, se han establecido las metas e indicadores que den cuenta del cumplimiento de tales compromisos y de acuerdo al nivel de impacto y resultado se han incorporado los compromisos del PND a cargo del Ministerio en el Plan Estratégico Institucional -PEI y/o en el Plan de Acción Institucional -PAI 2017, según sea el caso.
Se continúan adelantando mesas de trabajo para definir temas puntuales y corresponsabilidades en compromisos particulares.  Concluida esta fase de construcción colectiva con las dependencias del Ministerio, la Oficina Asesora de Planeación  presentará una propuesta de actualización del PEI y formulación del PAI 2017 para validación de los directivos y posterior aprobación del Comité Institucional de Desarrollo Administrativo.</t>
  </si>
  <si>
    <t>Formular el PAI 2017, incluyendo los compromisos del PND que deban hacer parte de este nivel táctico de planeación, como resultado de las mesas de trabajo adelantadas con las Dependencias del MT</t>
  </si>
  <si>
    <t>Formular el PAI 2017.</t>
  </si>
  <si>
    <t>PAI 2017</t>
  </si>
  <si>
    <t>AUDITORIA VIGENCIA 2015
Plan de Acción Institucional -PAI 2017 aprobado y publicado en la página web de la entidad.</t>
  </si>
  <si>
    <t>Aprobar por parte del Comité de Desarrollo Administrativo Institucional la versión actualizada del PEI 2015-2018, y el PAI 2017</t>
  </si>
  <si>
    <t>Comité de Desarrollo Administrativo Institucional aprueba la versión actualizada del PEI 2015-2018, y el PAI 2018</t>
  </si>
  <si>
    <t>Comité de Desarrollo Administrativo - Acta</t>
  </si>
  <si>
    <t>AUDITORIA VIGENCIA 2015
Plan de Acción Institucional -PAI 2017 aprobado  en Comité de Desarrollo Administrativo el día 30 de enero de 2017.</t>
  </si>
  <si>
    <t>A la fecha no se han consolidado los insumos para definir el "Plan de Logística Portuaria (PLP), en coordinación con el DNP la participación del MinAmbiente, la Dimar y el MinCIT " el cual fue incluido como meta en el PND 2014-2018.</t>
  </si>
  <si>
    <t>Se realizarán mesas técnicas con la Coordinación de DNP y la participación de MinAmbiente, DIMAR, MinCIT y demás entidades que se consideren relevantes en el proceso, para la formulación de la estructura y  definición de fuentes de financiación para el desarrollo del Plan de Logística Portuaria (PLP)  encaso que el Gobierno Nacional identifique la necesidad, toda vez que se vienen adelantando desde el inicio del periodo de Gobierno planes estratégicos que son insumos fundamentales para la elaboración de un Plan Logístico Portuario.</t>
  </si>
  <si>
    <t>Mesas Técnicas: Se realizarán una primera mesa con DNP para coordinar el Plan de Trabajo y cronograma que permita obtener los documentos señalados en el Plan de mejoramiento.  Las mesas posteriores se iniciarán con la ejecución del Plan de Trabajo y se  contará con la participación de las entidades que se consideren competentes para desarrollarlo.</t>
  </si>
  <si>
    <t>Actas y propuesta de documento</t>
  </si>
  <si>
    <t>AUDITORIA VIGENCIA 2015
Se realizaron mesas de trabajo el 21/09/2016 y 24/10/2016 para definir temática y hacer un diagnostico de los componentes del PLP</t>
  </si>
  <si>
    <t xml:space="preserve">HALLAZGO 18. Administrativo - Migración de la Información Contractual años 2012-2015
El Plan de Acción 2015 establecía migrar el 80% de la información contractual de los años 2012, 2013, 2014 y 2015; a 31 de diciembre de 2015 presentaba un grado de avance de! 12%, a la fecha no se ha realizado el cargue al aplicativo SIC@P!TAL de la información contractual de! porcentaje de contratos propuestos, ¡os cuales se encuentran aún en archivos Excel; dicha situación no permite realizar la consulta, el seguimiento y el control de los contratos suscritos por la Entidad, además refleja deficiencias en la gestión adelantada para dar cumplimiento oportuno a las metas definidas en el Plan de Acción 2015.
</t>
  </si>
  <si>
    <t>Incumplimiento de las metas definidas en el Plan de Acción 2015.</t>
  </si>
  <si>
    <t>Realizar una prueba piloto sobre la información contractual 2016, con el propósito de efectuar el cargue de  dicha información  a partir de enero de  2017  en el aplicativo SIC@PITAL.               Una vez se cuente con el sistema ajustado y adecuado para el Ministerio, se procederá a efectuar la migración de lo correspondiente a 2012, 2013 2014 y 2015, por cuanto  no es procedente efectuarla en el aplicativo actual por ser obsoleto.</t>
  </si>
  <si>
    <t xml:space="preserve">Adecuar el sistema para efectuar el cargue de prueba de la información contractual 2016, </t>
  </si>
  <si>
    <t>Un aplicativo adecuado para el cargue de información del MT en la vigencia 2017</t>
  </si>
  <si>
    <t>AUDITORIA VIGENCIA 2015
Se implementó el módulo de contratación (sisco) del sistema Sic@pital de la Secretaria de Hacienda del Distrito, el cual se encuentra en cargue de información, para su desarrollo y ajustes.
Se adjunta certificación expedida por la Coordinadora del Grupo de Informática, en la cual consta que en la vigencia 2016 fueron registrado 100 contratos  en el módulo de contratación (SISCO) del Sistema Si- C@apital como prueba piloto del mismo.</t>
  </si>
  <si>
    <t>Contratación de un profesional que cuente con idoneidad y experiencia en la adecuación y ajuste del aplicativo  SIC@PITAL.                para el cargue de información por parte del  Ministerio.</t>
  </si>
  <si>
    <t xml:space="preserve">Contratar el profesional </t>
  </si>
  <si>
    <t xml:space="preserve">Un contrato </t>
  </si>
  <si>
    <t>AUDITORIA VIGENCIA 2015
Se suscribió contrato número 459 del 28 de septiembre de 2016 que fue suscrito con el ingeniero Jaime Alberto Vera cuyo objeto es “PRESTACIÓN DE SERVICIOS PROFESIONALES PARA APOYAR AL GRUPO CONTRATOS EN LAS ACTIVIDADES NECESARIAS PARA LA PUESTA EN MARCHA DEL MÓDULO DE CONTRATACIÓN (SISCO) DEL SISTEMA SI-C@PITAL DE LA SECRETARIA DE HACIENDA DEL DISTRITO”.</t>
  </si>
  <si>
    <t xml:space="preserve">HALLAZGO 19. Administrativo - Viabilidad de Proyectos - Fondo Subsidio de la Sobretasa a la Gasolina.
El Ministerio de Transporte emitió concepto técnico de viabilidad a algunos proyectos a financiar con recursos del Fondo Subsidio de la Sobretasa a la Gasolina, los cuales no cumplían con la totalidad de requisitos establecidos  para transferir dichos recursos, tal es el caso de:
El Proyecto “Rehabilitación y/o Mantenimiento de vías en barrios legalizados y sectores de San Andrés en el Barrio Serranilla Etapa I”, anteriormente denominado "Mejoramiento, Rehabilitación, Adecuación y/o Mantenimiento de vías en barrios legalizados y sectores de San Andrés (actividad vías Barrio Serranilla por etapas)” obtuvo concepto de viabilidad por parte del Ministerio de Transporte mediante oficios 20135000237041 de fecha 27-06-2013 y 20155000347541 de fecha 21-10-2015, lo anterior a pesar de no contar con la certificación de infraestructura de servicios públicos instalados, requisito previo para emitir dicho concepto.
En visita realizada por la CGR, se observó que se encuentran en ejecución las obras de redes de servicios públicos en el Barrio Serranilla, por esta razón, a la fecha no se iniciado la ejecución del proyecto viabilizado.
Para la viabilidad de los proyectos: “Mejoramiento y pavimentación de la Calle 28 entre la carrera y la carrera 9- Barrio Primavera II Etapa, Carrera 16 entre calle 26 y calle 19 A, Carrera 16 entre calle 19 A y calle 19, Carrera 16 entre calle 19 y calle 18, Carrera 16 entre calle 18 y calle 17 en el Barrio Libertadores, y Mejoramiento y Pavimentación y Optimización de redes de alcantarillado de la Calle 20 entre carrera 8 y carrera 9, Calle 21 entre carrera 8 y carrera 9 Barrio Berlín, Calle 16 B entre carrera 6 y carrera 7, calle 17 entre carrera 6 y carrera 7 y Calle 18 entre carrera 6 y carrera 7 Barrio Centro y Limpieza y Mantenimiento del Camino vecinal entre la comunidad de Paujil y la Comunidad de la Laguna Cajaro, “Mejoramiento y Pavimentación del barrio El Porvenir 
Municipio de Inírida Departamento de Guarnía" y “Pavimentación en Concreto Rígido en el Municipio de Inírida Departamento de Guainía el departamento de Guainía presentó el Estudio y Diseño de Pavimentos para la Construcción de las Vías Urbanas en Inírida - Guainía, cuyo documento establece en su capítulo de Introducción que los diseños corresponden a la estructura de pavimento para la construcción de la Vía Guamal en Inírida - Guainía, al verificar la localización de esta última, durante la visita a los mencionados proyectos, se encontró que las vías relacionadas con los mismos no se encuentran ubicadas en las inmediaciones de la Vía a Guamal.
Se considera que no se demostró documentalmente la similitud en la tipología del suelo; así mismo el estudio anexado para la aprobación de la viabilización recomienda: “Para lograr óptimo funcionamiento de las estructuras de las estructuras propuestas, se recomienda implementar sistemas de drenaje tipo box culvert o alcantarillas de 0.90 m de diámetro”, diseño que no corresponde al manejo de aguas de las vías objeto de viabilización. Además el estudio presentado fue realizado en abril de 2007, por lo que la información puede diferir, considerando los periodos en que se presentaron los proyectos.
No obstante lo anterior, el Ministerio de Transporte a través de oficios: 20135000220151 del 17 de junio de 2013, 20145000143701 del 8 de mayo de 2014 y 20155000098961 del 20 abril de 2015 emitió viabilidad teniendo como base, entre otros documentos, el mencionado estudio. 
Lo anterior denota deficiencias en la gestión de verificación del cumplimiento de los requisitos establecidos para la transferencia de recursos del Fondo Subsidio de la Sobretasa a la Gasolina a los Departamentos beneficiarios, generando incertidumbre en cuanto a la consistencia, veracidad y confiabilidad del proceso de viabilización de proyectos y de igual manera afectando el desarrollo de los proyectos ejecutados con recursos de dicho Fondo.
</t>
  </si>
  <si>
    <t xml:space="preserve">En la revisión realizada por la Contraloría General de la República  a los expedientes de los departamentos de San Andrés y Guainía, beneficiados con los recursos del FSSG, se encontró la siguiente información:
San Andrés: la viabilidad del proyecto para la instalación de redes de servicios públicos del barrio Serranilla emitida por el Ministerio de Vivienda, certificación de la Gobernadora indicando que ya se cuenta con el recurso para la instalación de las redes de servicio.
 Guainía: Estudios y diseños del año 2007 .
Teniendo en cuenta los anteriores documentos, se emitió concepto técnico favorable condicionado  para los dos departamentos.
Deficiencias en la gestión de verificación del cumplimiento de los requisitos establecidos para la transferencia de recursos del Fondo Subsidio de la Sobretasa a la Gasolina a los Departamentos beneficiarios, generando incertidumbre en cuanto a la consistencia, veracidad y confiabilidad del proceso de viabilización de proyectos y de igual manera afectando el desarrollo de los proyectos ejecutados con recursos de dicho Fondo.
</t>
  </si>
  <si>
    <t xml:space="preserve">Realizar la emisión de concepto técnico favorable a los proyectos presentados ante el  Ministerio de Transporte por los Departamentos beneficiarios del FSSG con los requisitos establecidos en el formato AAT-F-004, sin  que la ejecución de estos proyectos, queden condicionados a  hechos futuros. </t>
  </si>
  <si>
    <t>Proyectos con concepto técnico favorable, cumpliendo con los requisitos establecidos en el formato AAT-F-004</t>
  </si>
  <si>
    <t>Proyectos con concepto técnico favorable</t>
  </si>
  <si>
    <t>DIRECCIÓN DE INFRAESTRUCTURA</t>
  </si>
  <si>
    <t>AUDITORIA VIGENCIA 2015
En el periodo comprendido del primero de septiembre  al 28 de diciembre  de 2016 no han presentado ningún proyecto las entidades territoriales beneficiadas con los recursos del FSSG.</t>
  </si>
  <si>
    <t xml:space="preserve"> Para los estudios y diseños mayores a 5 años, se solicitara al Ente Territorial una certificación en la que conste, que las condiciones propias del diseño no han sufrido cambios sustanciales y que estos están acordes con la necesidad del proyecto.</t>
  </si>
  <si>
    <t>Proyectos con concepto técnico favorable, incluyendo de ser necesario, una certificación en la que conste, que las condiciones propias del diseño no han sufrido cambios sustanciales y que estos están acordes con la necesidad del proyecto.</t>
  </si>
  <si>
    <t>AUDITORIA VIGENCIA 2015
Se realizó la modificación del formato AAT-F-004 "REQUISITOS PARA TRANSFERIR LOS RECURSOS PROVENIENTES DEL FONDO DE SUBSIDIO SOBRETASA  A LA GASOLINA", y mediante memorando No.  20165000158703 de fecha 30 de septiembre de 2016 se remitió dicha versión al Director, con el fin de que el emita su aprobación y se remitan a la oficina Asesora de Planeación del Ministerio para que dicho formato sea actualizado en el Sistema de Gestión de Calidad.</t>
  </si>
  <si>
    <t>HALLAZGO 20. Administrativo - Reglamentación Fondo de Subsidio de Sobretasa a la Gasolina
A través del artículo 130 de la Ley 488 del 24 diciembre de 1998, se crea al Fondo de Subsidio de Sobretasa a la Gasolina “...el cual se financiará con el 5% de los recursos que recaudan los departamentos por concepto de la sobretasa... ”, la reglamentación del fondo es definida en la Resolución 1496 del 20 de mayo de 2011, esta señala que es un fondo especial administrado por el Ministerio de Transporte, establece los departamentos a los cuales se destinarán sus recursos y que el Ministerio de Transporte a través de la Dirección de Infraestructura: “...podrá solicitar en cualquier momento a los departamentos beneficiarios, información relacionada con el manejo de los recursos transferidos; de la misma manera podrá realizar visitas aleatorias a las entidades territoriales..."
Se observa que la reglamentación existente relacionada con Fondo de Subsidio de Sobretasa a la Gasolina no define claramente la responsabilidad del Ministerio de Transporte en el seguimiento a los proyectos, ni los requisitos para que los beneficiarios accedan a los recursos que serán invertidos. Esta situación no permite establecer las inversiones elegibles, ni las condiciones a tener en cuenta en el proceso de viabilización que realiza el Ministerio, aunque este se realiza a través de un formato implementado por el ministerio a través de su Sistema de Gestión de Calidad. Lo anterior puede generar riesgo en el proceso de Viabilización y de seguimiento que lleva a cabo el Ministerio de Transporte.</t>
  </si>
  <si>
    <t xml:space="preserve">A pesar de contar con la Resolución No. 001496 de 2011, en sus artículos No.4 y No. 6, Ejecución de los recursos y solicitud de la Información, mediante los cuales se establecen los parámetros para la transferencia de los recursos a los departamentos y se señala la responsabilidad en la parte técnica y fiscal de los recursos una vez transferidos en cabeza de los entes territoriales, la CGR encuentra riesgos en los procesos de viabilización y seguimiento de los proyectos. </t>
  </si>
  <si>
    <t>Realizar la modificación de la Resolución de Administración del Fondo del Subsidio de la Sobretasa a la Gasolina, en el sentido de definir el alcance del seguimiento  que el Ministerio de Transporte debe ejercer frente a los recursos transferidos por dicha entidad.</t>
  </si>
  <si>
    <t>Elaboración de la modificación de la Resolución de administración de los recursos del Fondo del Subsidio de la Sobretasa a la Gasolina</t>
  </si>
  <si>
    <t>Resolución</t>
  </si>
  <si>
    <t>DIRECCION DE INFRAESTRUCTURA
SUBDIRECCIÓN ADMINISTRATIVA Y FINANCIERA
OFICINA ASESORA JURÍDICA</t>
  </si>
  <si>
    <t xml:space="preserve">AUDITORIA VIGENCIA 2015
Se han realizado las siguientes actividades:
1. Reunión con personal de la Oficina Asesora Jurídica, Subdirección Administrativa y Financiera y Dirección de Infraestructura el 1 de agosto de 2016, con el fin de integrar el comité para la modificación de la Resolución. (Acta)
2. Reunión con personal de la Dirección de Infraestructura y Subdirección Administrativa y Financiera el 16 de agosto de 2016. La Dirección de Infraestructura presenta la versión No.3 del proyecto de Resolución de modificación de la administración del FSSG. La Subdirección Administrativa y Financiera realiza observaciones. (Acta)
3. Reunión interna Dirección de Infraestructura: Realizada el 13 de septiembre de 2016. Se presenta la versión No. 5 de la Resolución a uno de los  Asesores Jurídicos del Vicemisterio de Infraestructura, el cual realiza algunas modificaciones y se obtiene la versión No. 6 del proyecto de Resolución la cual se va a presentar a los Gobernadores. (Acta)
4. Reunión con la presencia de los gobernadores de los departamentos beneficiados con los recursos y personal de la Oficina Asesora Jurídica, Subdirección Administrativa y Financiera y Dirección de Infraestructura del Ministerio de Transporte el día 21 de septiembre de 2016, mediante la cual se indican varios aspectos frente a la distribución del recurso  los cuales se aprobaron en la sesión.
5. El día 12 de octubre, se llevo a cabo con personal de la Subdirección Administrativa y Financiera y de la Dirección de Infraestructura reunión con el fin de revisar la versión de la resolución, incluidos los datos concertados y aprobados por los gobernadores. En la citada reunión surgieron dudas respecto a los rendimientos financieros de los recursos y saldos de las cuentas. Se solicitó realizar la consulta al Ministerio de Hacienda. (Acta) 
6. A través de radicado No. 20163210705572 de fecha 18 de noviembre de 2016, el Ministerio de Transporte da respuesta a la solitud del MT.
7. Se remite mediante correo electrónico de fecha 26 de diciembre de 2016 la versión final del proyecto de resolución a la Subdirección Administrativa y Financiera para sus observaciones y ajustes.
8. Mediante memorando No. 20165000286943 de fecha 29 de diciembre de 2016,, se remite el proyecto de Resolución de la administración del FSSG a la Oficina Asesora Jurídica para sus observaciones y ajustes.) </t>
  </si>
  <si>
    <t>HALLAZGO 21. Administrativo - con presunta incidencia Disciplinaria y Fiscal - Cartera Morosa - Departamento del Chocó
En el Artículo 130 de la Ley 488 de 1998: Fondo de subsidio de la sobretasa a la gasolina: "Crease el fondo de subsidio a la sobretasa a la gasolina el cual se financiará con el 5% de los recursos que recaudan los departamentos por concepto de la sobretasa a que se refiere la presente Ley.
Los recursos de dicho fondo se destinarán a los siguientes departamentos: Norte de Santander, Amazonas, Chocó, Guainía, Vaupés y Vichada, San Andrés y Providencia y Santa Catalina. ...................</t>
  </si>
  <si>
    <t>Incumplimiento del Departamento del Chocó en el pago de las obligaciones con el Ministerio de Transporte</t>
  </si>
  <si>
    <t>Modificación de la Resolución  1496 de 2011</t>
  </si>
  <si>
    <t>Proyección y aprobación de la Resolución  de modificación</t>
  </si>
  <si>
    <t>Dirección de Infraestructura, Oficina Asesora Jurídica y Subdirección Administrativa y Financiera</t>
  </si>
  <si>
    <t>AUDITORIA VIGENCIA 2015
Se han realizado las siguientes actividades:
1. Reunión con personal de la Oficina Asesora Jurídica, Subdirección Administrativa y Financiera y Dirección de Infraestructura el 1 de agosto de 2016, con el fin de integrar el comité para la modificación de la Resolución. (Acta)
2. Reunión con personal de la Dirección de Infraestructura y Subdirección Administrativa y Financiera el 16 de agosto de 2016. La Dirección de Infraestructura presenta la versión No.3 del proyecto de Resolución de modificación de la administración del FSSG. La Subdirección Administrativa y Financiera realiza observaciones. (Acta)
3. Reunión interna Dirección de Infraestructura: Realizada el 13 de septiembre de 2016. Se presenta la versión No. 5 de la Resolución a uno de los  Asesores Jurídicos del Vicemisterio de Infraestructura, el cual realiza algunas modificaciones y se obtiene la versión No. 6 del proyecto de Resolución la cual se va a presentar a los Gobernadores. (Acta)
4. Reunión con la presencia de los gobernadores de los departamentos beneficiados con los recursos y personal de la Oficina Asesora Jurídica, Subdirección Administrativa y Financiera y Dirección de Infraestructura del Ministerio de Transporte el día 21 de septiembre de 2016, mediante la cual se indican varios aspectos frente a la distribución del recurso  los cuales se aprobaron en la sesión.
5. El día 12 de octubre, se llevo a cabo con personal de la Subdirección Administrativa y Financiera y de la Dirección de Infraestructura reunión con el fin de revisar la versión de la resolución, incluidos los datos concertados y aprobados por los gobernadores. En la citada reunión surgieron dudas respecto a los rendimientos financieros de los recursos y saldos de las cuentas. Se solicitó realizar la consulta al Ministerio de Hacienda. (Acta) 
6. A través de radicado No. 20163210705572 de fecha 18 de noviembre de 2016, el Ministerio de Transporte da respuesta a la solitud del MT.
7. Se remite mediante correo electrónico de fecha 26 de diciembre de 2016 la versión final del proyecto de resolución a la Subdirección Administrativa y Financiera para sus observaciones y ajustes.
8. Mediante memorando No. 20165000286943 de fecha 29 de diciembre de 2016, se remite el proyecto de Resolución de la administración del FSSG a la Oficina Asesora Jurídica para sus observaciones y ajustes.</t>
  </si>
  <si>
    <t>Socializar con los departamentos la obligatoriedad de establecer los convenios con los bancos para el giro de los recursos del FSSG</t>
  </si>
  <si>
    <t>Remitir a los departamentos oficios expresando la obligatoriedad del cumplimiento legal</t>
  </si>
  <si>
    <t>Oficio</t>
  </si>
  <si>
    <t>Subdirección Administrativa y Financiera</t>
  </si>
  <si>
    <t>AUDITORIA VIGENCIA 2015
Oficio del 13 de octubre de 2016 dirigidos a todos los departamentos de la nación.  
En el Grupo Ingresos y Cartera se está recibiendo la información de los Departamentos relacionado con los convenios realizados con las entidades financieras para este recaudo.</t>
  </si>
  <si>
    <t>Continuar con el proceso  de cobro coactivo  atendiendo la normatividad y el procedimiento vigente</t>
  </si>
  <si>
    <t>Adelantar todas las gestiones plasmadas en el procedimiento</t>
  </si>
  <si>
    <t>Medidas cautelares</t>
  </si>
  <si>
    <t>Oficina Asesora Jurídica  - Grupo de Jurisdicción coactiva</t>
  </si>
  <si>
    <t>AUDITORIA VIGENCIA 2015
2) ACTUACION PROCESOS CHOCO DESDE ULTIMO INFORME A LA CONTRALORIA.-
-Desde oficio 20161310230811 de 25/05/2016 (folios 206 y 207) se adelantó lo siguiente en los procesos activos contra el Departamento del Chocó: 
-Resolución 0002120 de 25 de mayo 2016 dejó sin efecto la facilidad de pago otorgada (f. 210).
-Auto de Embargo de fecha 29 de junio de 2016 (folio 213) en los procesos  11 de 2009, 22 de 2011, 42 de 2012, 4 de 2013 y 9 de 2016.
-Memorando 20161310122353 de 01-08-2016 remitiendo copia auto embargo Subdirección Administrativa (folio 216)
-Solicitud concepto sobre embargabilidad Fondo sobretasa gasolina al Ministerio de Hacienda (folio 217) y respuesta a la misma (folio 218)
-Memorando con nueva liquidación obligaciones del Chocó (folio 225)
-Otro concepto sobre embargabilidad fondo recursos sobretasa gasolina (folios 232A a 239)
-Averiguación inmuebles Departamento del Choco (folio 240 y cuaderno ANEXO)
--Auto de Embargo de fecha 22 de noviembre de 2016 (folio 244) en los procesos  38 de 2016 y 108 de 2016.
-Memorando 20161310258363 de 17-11-2016 remitiendo copia nuevo auto embargo Subdirección Administrativa (folio 243)
Estamos a la espera que la Subdirección Administrativa y Financiera gire el dinero correspondiente por concepto del Fondo de Subsidio a la Gasolina al Departamento del Choco, para hacer efectivos los dos autos de embargo emitidos por este  Despacho contra el citado Departamento, lo que permitirá culminar con los procesos administrativos de cobro coactivo que cursan actualmente.</t>
  </si>
  <si>
    <t>HALLAZGO 22. Administrativo - Puente El Caraño
El artículo 4 de la Resolución 1496 del 20 de mayo de 2011, conceptúa: "Ejecución de tos recursos. Los recursos del Fondo de Subsidio de ¡a Sobretasa a la Gasolina deberán ser incorporados en el presupuesto de los departamentos destinatarios para financiar proyectos de infraestructura de transporte”.
Las obras de "Construcción Puente Vehicular en la Carretera 1° Sobre La Quebrada El Caraño en la Ciudad de Quibdó - Chocó” fueron contratadas mediante Contrato de Obra No. 010 del 22 de diciembre de 2014 suscrito por la Gobernación del Chocó con la empresa identificada con Nit.830513942-6 y a fecha mayo de 2016 las obras no han sido ejecutadas.
Evidenciándose, mediante suscripción de Acta de Inspección Ocular y Física No.3 del 13 de mayo de 2016, que no se ha suscrito acta de inicio por problemas de cofinanciación relacionados con la Gestión Predial por parte de la Alcaldía del Municipio de Quibdó, por lo que la capacidad operativa del departamento del Chocó para la implementación de la política nacional y especialmente la del MT, no ha permitido que se enfoquen las inversiones en proyectos que realmente generen un desarrollo local y regional, al no permitir que dicha zona se convierta en polo de desarrollo importante para la ciudad de Quibdó con la construcción del Puente El Caraño.
Verificándose que los recursos, transferidos al Departamento del Chocó por parte del Ministerio de Transporte - MT del Fondo de Subsidio de Sobretasa de la Gasolina de las vigencias 2013 y 2014 a la cuenta corriente No. 578491896 del Banco de Bogotá en un valor de $3.650 millones, se encuentran en riesgo al no ser utilizados oportunamente en el proyecto viabilizado por el MT.
Además, el proyecto no ha sido desaprobado por no iniciar oportunamente su ejecución, estando cofinanciado por el Sistema General de Regalías con la suma de $500 millones aportados por la Alcaidía de Quibdó; por lo que los resultados obtenidos en las inversiones financiadas con recursos del Fondo de Subsidio de la Sobretasa de la Gasolina - FSSG, están siendo afectadas en términos de eficacia, eficiencia y el impacto de las mismas.</t>
  </si>
  <si>
    <t>Dentro de la revisión realizada durante la Auditoría, la Contraloría General de la República evidenció que a la fecha no se ha iniciado la ejecución del proyecto del asunto. Dichas demoras obedecen la problemas presentados por la cofinanciación por parte de la Alcaldía del municipio de Quibdó, lo que se puede identificar dentro de las actas de seguimiento al proyecto.</t>
  </si>
  <si>
    <t>Oficio con radicado</t>
  </si>
  <si>
    <t>DIRECCION DE INFRAESTRUCTURA</t>
  </si>
  <si>
    <t xml:space="preserve">AUDITORIA VIGENCIA 2015
Mediante radicado No. 20165000419701 de fecha 26 de septiembre de 2016, el Director de Infraestructura del Ministerio de Transporte,  reitera el oficio dirigido a la Dra. PAZLEYDA MURILLO MENA, Contralora Departamental del Chocó, mediante el cual pone en conocimiento de las actuaciones que dicha cartera ministerial ha realizado frente al proyecto denominado "CONSTRUCCIÓN PUENTE VEHICULAR EN LA CARRETERA 1° SOBRE LA QUEBRADA EL CARAÑO EN LA CIUDAD DE QUIBDÓ - CHOCÓ.", y de las demoras que la Gobernación  y Alcaldía del Municipio de Quibdó han tenido para dar inicio a la ejecución de las obras del citado proyecto. </t>
  </si>
  <si>
    <t>Continuar realizando acompañamiento al departamento, con el fin de que dicha entidad adelante los trámites pertinentes para dar inicio a la ejecución de las obras</t>
  </si>
  <si>
    <t>Visitas de acompañamiento al departamento con el fin de verificar en el departamento los avances en la ejecución de las obras</t>
  </si>
  <si>
    <t>Informes de Comisión
Diligenciamiento del formato de "Seguimiento a los recursos"</t>
  </si>
  <si>
    <t>AUDITORIA VIGENCIA 2015
1. Se realizó visita al departamento los días 15, 16 y 17 de noviembre de 2016, de la cual se presento informe de comisión mediante memorando No.20165000272373 de fecha 9 de diciembre de 2016.
2. Se diligenciaron formatos de seguimiento de los recursos de la vigencia 2014, 2015.
3. Frente al Puente El Caraño, se llevó a cabo reunión con personal de la Gobernación, Alcaldía, Contratista de Obra e Interventor de la cual se suscribió acta la cual fue enviada a la CGR a través de radicado No. 20165000540461 de fecha 27 de diciembre de 2016.</t>
  </si>
  <si>
    <t>HALLAZGO 23. Administrativo - Vallas
El artículo 20 de ¡a Constitución Política, contempla: "Todos los ciudadanos gozan del derecho fundamental a recibir información veraz e imparcial”.
El Artículo 10 de la Resolución No.46 del 10 de enero de 2013, estipula: "En todas las obras y/o proyectos de infraestructura de transporte en los que la Nación financie o cofinancie su ejecución, previo a la ubicación de las vallas y demás elementos informativos señalados en la presente Resolución, los entes territoriales deberán convenir con el Ministerio de Transporte los parámetros y mecanismos correspondientes
El artículo No.10 de la Resolución 1219 del 4 de mayo de 2015, estipula: “COFINANCIACIÓN. En todas las obras y/o proyectos de infraestructura de transporte en los que la Nación financie o cofinancie su ejecución, previo a la ubicación de las vallas y demás elementos informativos señalados en la presente Resolución, los entes territoriales deberán convenir con el Ministerio de Transporte y sus entidades adscritas los parámetros y mecanismos correspondientes’’.
La CGR mediante Acta de Inspección Ocular y Física No.1 del 11 de mayo de 2016 constata que se están ejecutando las siguientes obras de construcción en el municipio de Quibdó - Chocó:
• "CONSTRUCCIÓN DE PAVIMENTO RÍGIDO BARRIO EL REPOSO No.1 PARA ACCEDER AL BARRIO REPOSO No,2 DEL MUNICIPIO DE QUIBDÓ, DEPARTAMENTO DE CHOCÓ, OCCIDENTE" que están siendo ejecutadas mediante Contrato de Obra No.017 del 30 de noviembre del 2015.
• CONSTRUCCIÓN DE PAVIMENTO RÍGIDO ENTRE LA CARRERA 25 CON CALLE 23 Y CALLE 21 CON CARRERA 23 ENTRADA MINERCOL - BARRIO ZONA MINERA SECTOR VIOLETAS DEL MUNICIPIO DE QUIBDÓ, DEPARTAMENTO DEL CHOCÓ, OCCIDENTE" que están siendo ejecutadas mediante Contrato de Obra No.018 del 30 de noviembre del 2015.
Evidenciándose que las vallas de los contratos instaladas por los contratistas, en la carrera 6 con calle 47 y en la carrera 25 con calle 22 del área urbana del municipio de Quibdó, no anuncian al Fondo de Subsidio de la Sobretasa a la Gasolina administrado por Mintransporte, siendo que este fue el que financió el 100% y 77%, respectivamente, de los recursos con los que se suscribieron los contratos de obra en la vigencia 2015.
Por lo que la ciudadanía y veedurías ciudadanas no cuentan con una información real del origen de los recursos en la ejecución de estas obras que podrían presentarse como financiadas con otros recursos del orden nacional, departamental y/o municipal</t>
  </si>
  <si>
    <t xml:space="preserve">En visita ocular realizada al departamento de Chocó, se evidencio que las vallas instaladas relacionadas con los proyectos viabilizados por el Ministerio de Transporte y financiados con recursos del FSSG no incluían al citado fondo como cofinanciador del proyecto.
Vale la pena aclarar que la transferencia que realiza el  Ministerio se realiza mediante la publicación de las Resoluciones de Transferencia de los Recursos del Presupuesto General de la Nación, provenientes del Fondo del Subsidio de la Sobretasa a la Gasolina, la cual no especifica requerimiento especial alguno frente a las vallas informativas de los proyectos, lo que concluye que la entidad contratante como poseedora del recurso es quien dentro de sus contratos, exige el diseño y los parámetros de las vallas informativas.  </t>
  </si>
  <si>
    <t>Solicitar a los departamentos beneficiarios con los recursos del FSSG , incluir la fuente de financiación del proyecto,  dentro de las vallas informativas de las obras financiadas con recursos del FSSG</t>
  </si>
  <si>
    <t>Enviar 1 oficio a cada una de las entidades (Amazonas, Chocó, Guainía, Guaviare, Norte de Santander, Vaupés, Vichada y San Andrés) mediante el cual se  solicite incluir  en las vallas informativas de cada proyecto al  Fondo del Subsidio de la Sobretasa a la Gasolina - Ministerio de Transporte como financiador de los recursos.</t>
  </si>
  <si>
    <t>Oficios con radicado</t>
  </si>
  <si>
    <t>AUDITORIA VIGENCIA 2015
Se envió un oficio a cada uno de los departamentos, solicitando la inclusión de los logos y de la fuente de financiación de los proyectos financiados con recursos del FSSG así:
1. Amazonas: 20165000203161 de fecha 5 de octubre de 2016.
2. Chocó: 20165000203171 de fecha 5 de octubre de 2016.
3. Guainía: 20165000203181 de fecha 5 de octubre de 2016.
4. Guaviare: 20165000203191 de fecha 5 de octubre de 2016.
5. Norte de Santander: 20165000203201 de fecha 5 de octubre de 2016.
6. San Andrés: 20165000203221 de fecha 5 de octubre de 2016.
7. Vaupés: 20165000203241 de fecha 5 de octubre de 2016.
8. Vichada: 20165000203251 de fecha 5 de octubre de 2016.</t>
  </si>
  <si>
    <t xml:space="preserve">
Incluir en el formato de seguimiento una actividad relacionada con la verificación de inclusión en la valla informativa del proyecto, los recursos con los cuales se financia la obra.</t>
  </si>
  <si>
    <t xml:space="preserve">
Ajustar el formato de seguimiento recursos FSSG</t>
  </si>
  <si>
    <t>Formato seguimiento modificado</t>
  </si>
  <si>
    <t>AUDITORIA VIGENCIA 2015
Se realizó la modificación del formato "SEGUIMIENTO A LOS PROYECTOS FINANCIADOS CON RECURSOS DEL FONDO DEL SUBSIDIO DE LA SOBRETASA A LA GASOLINA", y mediante memorando No.  20165000158703 de fecha 30 de septiembre de 2016 se remitió dicha versión al Director, con el fin de que el emita su aprobación.</t>
  </si>
  <si>
    <t>HALLAZGO 24. Administrativo - con presunta incidencia Disciplinaria y Fiscal -Transferencias 2013 - 2014 FSSG - CHOCO
El Artículo 130 de la Ley 488 del 24 de diciembre de 1998, establece: “Fondo de subsidio de la sobretasa a la gasolina. Créase el fondo de subsidio de la sobretasa a la 
gasolina el cual se financiará con el 5% de los recursos que recaudan los departamentos por concepto de la sobretasa a que se refiere la presente Ley.
Los recursos de dicho fondo se destinarán a los siguientes departamentos: Norte de Santander, Amazonas, Chocó, Guainía, Guaviare, Vaupés y Vichada, San Andrés y Providencia y Santa Catalina.
El Fondo de Subsidio de la Sobretasa a la Gasolina será administrado por el Ministerio de Transporte - y la distribución de los recursos se realizará previa consulta a los departamentos interesados”.
Por otra parte, el Artículo 4o de la resolución No.1496 del 20 de mayo de 2011, estipula: “Ejecución de recursos. Los recursos de la Sobretasa a la Gasolina deberán ser incorporados en el presupuesto de los departamentos destinatarios para financiar proyectos de infraestructura de transporte
1. Una vez realizadas las verificaciones de los recursos del Fondo de Subsidio de Sobretasa a la Gasolina transferidos en las vigencias 2013 - 2014 por el Ministerio de Transporte al Departamento del Chocó, para el proyecto “Construcción puente vehicular en la carretera 1a sobre la quebrada El Caraño en la ciudad de Quibdó - Chocó”, se encontró que se consignó un valor por $2.000 millones a la cuenta corriente No.333030003870 del Banco Agrario, según:
a) Comprobante de egreso 5990 del 6 de agosto de 2013 por $1.000 millones, en cumplimiento a la Resolución 1258 del 29 de abril de 2013, y
b) $1.000 millones según Comprobante de Egreso No.4067 del 19 de mayo de 2014 por valor de $996.2 millones y Comprobante de Egreso No.4674 del 04 de junio de 2014 por valor de $3.8 millones en cumplimiento de Resolución No.1153 del 07 de mayo de 2014.
De los $2.000 millones se hizo devolución de $1.111 millones a la Cuenta Corriente No. 578491896 del Banco Bogotá. Situación que presuntamente representa un detrimento al patrimonio del Estado en cuantía de $889 millones.
La siguiente tabla muestra las transferencias de los recursos del FSSG al departamento del Chocó durante las vigencias 2013 y 2014: 
2. Además, Al comparar saldos certificados por el Tesorero - Pagador del Departamento del Chocó a 31 de diciembre de 2014, con saldo a 31 de diciembre de 2015 y el saldo a mayo de 2016, se presenta una diferencia de $938,3 millones entre los recursos transferidos por parte del MT al departamento del Chocó, y el saldo que presenta la cuenta corriente No. 578491896 a mayo de 2016, para los cuales no se evidenciaron los soportes, ni la ejecución de obras que justifiquen en que fueron utilizados estos recursos.
Además, se presentan movimientos en esta cuenta corriente durante los meses de marzo a diciembre de 2015 por valor de $937,9 millones. Sin embargo, la CGR en visita realizada y como consta en el Acta de Inspección Ocular y Física No. 3 del 13 de mayo de 2016 y Acta de Reunión del 12 de mayo de 2016, evidenció que el Contrato de Obra No.010 del 22 de diciembre de 2014, por medio del cual se 
contrató la ejecución del proyecto, no ha iniciado ni ha recibido anticipo. Además, la interventora y la gestión predial serán financiadas por la Alcaldía de Quibdó.
Mediante respuesta del MT, se evidencia que el Proyecto "Terminación de la Pavimentación de la Carretera Condoto- Aeropuerto en el Municipio de Condoto- Departamento de Choco", se viabilizó mediante radicado MT 20145000260081 del 28 de julio de 2014 por un valor de $590.3 millones; y en extractos bancarios de la Cuenta corriente No. 578.491.896 del Banco Bogotá que los pagos se efectúan el 10 de abril de 2015 por un valor de $295.150.242 y el 06 de noviembre de 2015 por un valor de $295.150.242; por lo que al saldo de $938.3 millones se le resta el valor soportado de $590.3 millones, quedando una diferencia de $348 millones en valores no soportados, lo que representa presuntamente un detrimento al patrimonio del Estado en esta cuantía.
Por último, los proyectos de la vigencia 2015 están en ejecución y fueron financiados por el FSSG mediante transferencias de $2.250 millones a la cuenta corriente No. 578541377 del Banco Bogotá. A fecha mayo de 2016 presenta un saldo de $802.8 millones, según certificación de! Tesorero - Pagador del Departamento del Chocó.
Valor total presunto fiscal = $889.000.000 + $348.039.382 = $1.237.039.382</t>
  </si>
  <si>
    <t>La contraloría General de la República al realizar visita ocular al departamento del Chocó, evidenció que a la fecha el proyecto denominado "Construcción Puente Vehicular en la Carretera 1° Sobre La Quebrada El Caraño en la Ciudad de Quibdó - Chocó", no ha iniciado ejecución de la obra. 
De igual forma, dentro de los expedientes relacionados con el departamento del Chocó se encontró para el citado proyecto la siguiente información:
1. Copia del contrato de obra e interventoría.
2. Copia de los CDP del contrato de obra e interventoría.
3. Copia de los registros presupuestales de obra e interventoría.
4. Pólizas de garantía de los contratos de obra e interventoría.
5. Resolución de aprobación de pólizas del contrato de obra y de interventoría.
Pero no se encuentra evidencia de los saldos de las cuentas a las cuales el Ministerio de Transporte transfirió los recursos del FSSG en las vigencias 2013 y 2014.</t>
  </si>
  <si>
    <t>AUDITORIA VIGENCIA 2015
Mediante radicado No. 20165000419701 de fecha 26 de septiembre de 2016, el Director de Infraestructura del Ministerio de Transporte,  reitera el oficio dirigido a la Dra. PAZLEYDA MURILLO MENA, Contralora Departamental del Chocó, mediante el cual pone en conocimiento de las actuaciones que dicha cartera ministerial ha realizado frente al proyecto denominado "CONSTRUCCIÓN PUENTE VEHICULAR EN LA CARRETERA 1° SOBRE LA QUEBRADA EL CARAÑO EN LA CIUDAD DE QUIBDÓ - CHOCÓ.", y de las demoras que la Gobernación  y Alcaldía del Municipio de Quibdó han tenido para dar inicio a la ejecución de las obras del citado proyecto.</t>
  </si>
  <si>
    <t>Realizar la modificación de la Resolución de Administración del Fondo del Subsidio de la Sobretasa a la Gasolina, en el sentido de establecer la obligatoriedad de los departamentos beneficiarios el envío de la información relacionada con los estados de las cuentas en las cuales el Ministerio de Transporte transfiere los recursos a dichos departamentos.</t>
  </si>
  <si>
    <t>AUDITORIA VIGENCIA 2015
Se han realizado las siguientes actividades:
1. Reunión con personal de la Oficina Asesora Jurídica, Subdirección Administrativa y Financiera y Dirección de Infraestructura el 1 de agosto de 2016, con el fin de integrar el comité para la modificación de la Resolución. (Acta)
2. Reunión con personal de la Dirección de Infraestructura y Subdirección Administrativa y Financiera el 16 de agosto de 2016. La Dirección de Infraestructura presenta la versión No.3 del proyecto de Resolución de modificación de la administración del FSSG. La Subdirección Administrativa y Financiera realiza observaciones. (Acta)
3. Reunión interna Dirección de Infraestructura: Realizada el 13 de septiembre de 2016. Se presenta la versión No. 5 de la Resolución a uno de los  Asesores Jurídicos del Vicemisterio de Infraestructura, el cual realiza algunas modificaciones y se obtiene la versión No. 6 del proyecto de Resolución la cual se va a presentar a los Gobernadores. (Acta)
4. Reunión con la presencia de los gobernadores de los departamentos beneficiados con los recursos y personal de la Oficina Asesora Jurídica, Subdirección Administrativa y Financiera y Dirección de Infraestructura del Ministerio de Transporte el día 21 de septiembre de 2016, mediante la cual se indican varios aspectos frente a la distribución del recurso  los cuales se aprobaron en la sesión.
5. El día 12 de octubre, se llevo a cabo con personal de la Subdirección Administrativa y Financiera y de la Dirección de Infraestructura reunión con el fin de revisar la versión de la resolución, incluidos los datos concertados y aprobados por los gobernadores. En la citada reunión surgieron dudas respecto a los rendimientos financieros de los recursos y saldos de las cuentas. Se solicitó realizar la consulta al Ministerio de Hacienda. (Acta) 
6. A través de radicado No. 20163210705572 de fecha 18 de noviembre de 2016, el Ministerio de Transporte da respuesta a la solitud del MT.
7. Se remite mediante correo electrónico de fecha 26 de diciembre de 2016 la versión final del proyecto de resolución a la Subdirección Administrativa y Financiera para sus observaciones y ajustes.
8. Mediante memorando No. 20165000286943 de fecha 29 de diciembre de 2016, , se remite el proyecto de Resolución de la administración del FSSG a la Oficina Asesora Jurídica para sus observaciones y ajustes.</t>
  </si>
  <si>
    <t>HALLAZGO 25. Administrativo - Patio Portal El Gallo
Las labores de seguimiento del Mintransporte en el 2015 al proyecto “Construcción del Portal El Gallo y el Patio Taller del SITM Transcaribe” en Cartagena, no evidencia la existencia de una adecuada supervisión por parte del ente gestor Transcaribe S.A. de las labores ambientales aplicables, normas, y disposiciones técnicas y de planeación en la organización y realización de estos trabajos.
No se evidencia acciones de seguimiento, por parte del MT en los informes presentados a esta auditoría, que evidencie las deficiencias en la gestión ambiental que se presentan en la ejecución de este proyecto.</t>
  </si>
  <si>
    <t>Presunta falta de seguimiento</t>
  </si>
  <si>
    <t xml:space="preserve">Solicitud mediante oficio mensual acerca de la remisión de un informe con anexo fotográfico asociado a la ejecución y corrección de dicha situación, </t>
  </si>
  <si>
    <t>Solicitud al ente gestor</t>
  </si>
  <si>
    <t xml:space="preserve"> DIRECCIÓN DE TRANSPORTE Y TRÁNSITO / UMUS</t>
  </si>
  <si>
    <t>AUDITORIA VIGENCIA 2015
Se trata de un contrato concesionado a cargo de Transcaribe SA para la construcción de un Patio Portal del SITM, se encuentra a cargo de un privado (Consorcio Portal Calicanto) Las funciones de la UMUS del Ministerio de Transporte, se enmarcan en la resolución 269 de 2012. La UMUS no es responsable por el manejo contractual de las obras contratadas por el ente gestor, en este caso Transcaribe.
Se da cumplimiento a la acción de mejora. Como evidencia de lo anterior se relacionan los oficios que fueron remitidos al Ente Gestor Transcaribe S.A :
20162100542081 - Solicitud de informe con relación a hallazgos CGR
20162100285853 - Seguimiento Proyecto SITM
20162100542101 - Problemáticas con relación al Patio Portal el Gallo SITM de Transcaribe</t>
  </si>
  <si>
    <t>Informe trimestral</t>
  </si>
  <si>
    <t xml:space="preserve"> Informe trimestral </t>
  </si>
  <si>
    <t>Informes trimestrales</t>
  </si>
  <si>
    <t>AUDITORIA VIGENCIA 2015
Se trata de un contrato concesionado a cargo de Transcaribe SA para la construcción de un Patio Portal del SITM, se encuentra a cargo de un privado (Consorcio Portal Calicanto) Las funciones de la UMUS del Ministerio de Transporte, se enmarcan en la resolución 269 de 2012. La UMUS no es responsable por el manejo contractual de las obras contratadas por el ente gestor, en este caso Transcaribe.
A través de los Informes de seguimiento trimestral se registra el avance en la ejecución de cada uno de los frentes de obra al igual que los avances en las diferentes áreas y ejes del patio portal registrando la terminación y corrección de detalles para la entrega formal por parte del concesionario a Transcaribe S.A</t>
  </si>
  <si>
    <t>HALLAZGO 26. Administrativo - Duración y valor del Contrato de Interventoría Ci-2014-001 en la vigilancia del Suministro, instalación y puesta en marcha del sistema de semaforización de la ciudad de Pasto Contrato No. 2013-014
Las evidentes fallas en la planeación por una deficiente gestión por parte de la entidad contratante y deficiencias de seguimiento por parte del Ministerio de Transporte ya que si no se contaba con unas intersecciones semafóricas listas y culminadas, la entidad contratante debió abstenerse de continuar con el proceso de Licitación Pública para la adjudicación del Contrato de obra No. 2013-014 "Suministro, instalación y puesta en marcha del sistema de semaforización de la ciudad de Pasto”. Las deficiencias en planeación conllevaron a incrementar en valor y tiempo el contrato de interventoría. Es importante resaltar que los adicionales en valor para el contrato de interventoría se realizaron con recursos de origen municipal (Municipio de Pasto).</t>
  </si>
  <si>
    <t xml:space="preserve">Falta de Planeación por parte del ente gestor para la ejecución de contratación 
fallas en la planeación por una deficiente gestión por parte de la entidad contratante </t>
  </si>
  <si>
    <t xml:space="preserve">Comunicación al ente gestor recalcando los principios de la contratación pública y la importancia de la adecuada planeación para la ejecución de recursos. Lo anterior, bajo el entendido que la inversión realizada fue a cargo del municipio, sin que dichos recursos hagan parte del convenio de cofinanciación del SETP de Pasto </t>
  </si>
  <si>
    <t xml:space="preserve">Elaboración de oficio.
</t>
  </si>
  <si>
    <t>AUDITORIA VIGENCIA 2015
El ente gestor realizó la adición del contrato con recursos del municipio, es decir no se utilizaron recursos de la Nación, lo cual no afectó el convenio de cofinanciación. Las funciones de la UMUS del Ministerio de Transporte, se enmarcan en la resolución 269 de 2012. 
Mediante oficio 20162100488231 - Recomendaciones relacionadas con aspectos Pre y Contractuales, enviada al ente gestor del SETP de Pasto, elaborado por la UMUS, se da cumplimiento a la acción de mejora propuesta.</t>
  </si>
  <si>
    <t>HALLAZGO 27. Administrativo - con presunta incidencia Disciplinaria - Atrasos en construcción y operación de SETP de Pasto
El Sistema Estratégico de Transporte Público de Pasto que actualmente se encuentra en construcción, presenta atraso de aproximadamente cinco (5) años en relación con la fecha inicialmente prevista en el cronograma del Conpes 3449 de 2008 para la entrada en operación (semestre 1 de 2011); debido entre otros, a problemas de coordinación con la Empresa de Obras Sanitarias de Pasto (Empopasto), quien ejecuta la reposición y actualización de redes de alcantarillado o acueducto, demoras y falta de definición en la adquisición predial principalmente con la Carrera 27.</t>
  </si>
  <si>
    <t xml:space="preserve">Presuntas deficiencias en el seguimiento por parte del Ministerio de Transporte UMUS y de ejecución por parte de AVANTE. </t>
  </si>
  <si>
    <t xml:space="preserve">Se realizará conjuntamente entre el Ministerio de Transporte y el Ente Gestor un plan de Acción concertado entre las partes, con el objeto de establecer los Hitos necesarios para el cumplimiento de los objetivos trazados en los diferentes CONPES a fin dar cumplimiento a los recursos asignados en su componente de Infraestructura. </t>
  </si>
  <si>
    <t xml:space="preserve">Elaborar plan de acción </t>
  </si>
  <si>
    <t>Plan de Acción</t>
  </si>
  <si>
    <t xml:space="preserve">AUDITORIA VIGENCIA 2015
El Ministerio de Transporte ha identificado las mismas debilidades puesto que depende de la ejecución de actividades de una entidad tercera, como parte de un estricto orden de ejecución para no intervenir y levantar obras e incurrir en detrimento patrimonial. El municipio debe garantizar la ejecución de dichas actividades previas a la ejecución del ente gestor AVANTE para afectar le menos posible la movilidad y la calidad de vida de los ciudadanos cercanos a las obras. Las funciones de la UMUS del Ministerio de Transporte, se enmarcan en la resolución 269 de 2012.
El Ministerio de Transporte, conjuntamente con la superintendencia de puertos y transportes elaboró la Circular 20162100530181 del 20 de diciembre de 2016, dando a conocer el cronograma para presentar el plan de acción por parte de cada uno de los sistemas cofinanciados por la Nación.
En lo que corresponde al SETP de  Pasto, se programo para el día 7 de febrero de 2017 en las instalaciones del MT la presentación de dicho plan cronograma establecido en el oficio con radicado anteriormente mencionado.  </t>
  </si>
  <si>
    <t>HALLAZGO 28. Administrativo - con presunta incidencia Disciplinaria. Infraestructura SITM-METROLINEA
El CONPES 3370 de 2005 establece unas metas para la ejecución de obras del SITM Metrolínea , que presentan un retraso del 100% en el subcomponente Portales y Patio Talleres y un 64% en Puentes Peatonales.
Se evidencia falta de seguimiento por parte del Ministerio de Transporte, en aspectos como Aprobaciones de proyectos y presupuestos cuya planeación no corresponde a la realidad y dimensión de la necesidad, (ajustes presupuéstales, modificaciones y rediseños); Ejecución del cronograma de Portales-Patio talleres, subcomponente Portal de Girón, adjudicado en Septiembre de 2015, sin que a la fecha se evidencie inicio de obra y contratación de interventoría;  El subcomponente Portal del Norte y Piedecuesta, presentan demoras en la Contratación y El portal PQP, se encuentra en litigio y pendiente de entrega al Metrolínea.</t>
  </si>
  <si>
    <t xml:space="preserve">El estado de ejecución de la infraestructura del SITM Metrolinea respecto al CONPES, evidencia falta de seguimiento por parte del Ministerio de Transporte. </t>
  </si>
  <si>
    <t xml:space="preserve">Hacer control a una de las herramientas de planeación para la ejecución de obras y recursos, como es el plan de adquisiciones elaborado por el ente gestor (metrolinea) en concordancia con los recursos disponibles en el convenio de cofinanciación, para verificar la construcción de infraestructura necesaria para el Sistema.  </t>
  </si>
  <si>
    <t xml:space="preserve">Seguimiento al plan de adquisiciones </t>
  </si>
  <si>
    <t>Correo electrónico mensual</t>
  </si>
  <si>
    <t xml:space="preserve">DIRECCION DE TRANSPORTE Y TRANSITO/ UMUS </t>
  </si>
  <si>
    <t xml:space="preserve">AUDITORIA VIGENCIA 2015
La Dirección de Infraestructura de Metrolínea  a remitido mensualmente el Plan de Adquisiciones del proyecto para aprobación y seguimiento por parte de la UMUS. Las fechas de envío durante los últimos 3 meses fueron las siguientes: 04-10-2016, 21-11-2016 y 02-12-2016. Dicho documento se encuentra suscrito por el Director Técnico de Infraestructura de la Entidad y se han presentado observaciones relacionadas con el cumplimiento y ajuste de algunas fechas para el recibo de los productos correspondiente a los diseños de los Portales del Norte, Piedecuesta y Floridablanca. Así mismos se han realizado ajustes relacionados con adiciones requeridas para la terminación de estos estudios, las cuales han sido sustentadas técnicamente por Metrolínea. </t>
  </si>
  <si>
    <t>HALLAZGO 29. La entidad, no está dando cumplimiento al artículo 8o de la Ley 678 de 2001 que ordena: “En un plazo no superior a los seis (6) meses siguientes al pago total o al pago de la última cuota efectuado por la entidad pública, deberá ejercitar la acción de repetición la persona jurídica de derecho público directamente perjudicada con el pago de una suma de dinero como consecuencia de una condena, conciliación o cualquier otra forma de solución de un conflicto permitida por la ley. ”</t>
  </si>
  <si>
    <t xml:space="preserve">Envío por parte de las Oficinas de pago de Sentencia dentro de términos de vencimiento el caso para estudio de acción de repetición.  </t>
  </si>
  <si>
    <t xml:space="preserve">Mesa de Trabajo conjunto con la Oficina de Subdirección de Talento Humano y Subdirección Administrativa para la optimización de los términos del procedimiento de estudio de acción de repetición y eficacia en el envío de los avisos de pago de casos para estudio de acción de repetición con la documentación completa para éste estudio. Memorando de requerimiento de concepto con destino al Comité de Conciliación y Defensa Judicial   a los abogados del grupo de Defensa Judicial designados para estudio de los casos de acción de repetición faltando el término de dos (2) meses para el cumplimiento del plazo legal para el estudio dela citada  acción.      </t>
  </si>
  <si>
    <t>Mesa de Trabajo. Participantes: Subdirección de Talento Humano, Subdirección Administrativa, Grupo de Defensa Judicial de la Oficina Asesora de Jurídica. Objeto: revisión y optimización de los términos y documentos del proceso de estudio de acción de repetición para la eficacia del estudio dentro de términos legales. Elaboración Memorando requeritorio de concepto sobre estudio de casos de acción de repetición dentro de términos.</t>
  </si>
  <si>
    <t xml:space="preserve">Mesa de Trabajo.  
Memorando requeritorio </t>
  </si>
  <si>
    <t>Oficina Asesora de Jurídica - Grupo Defensa Judicial, 
Subdirección de Talento Humano y Subdirección Administrativa.</t>
  </si>
  <si>
    <t>AUDITORIA VIGENCIA 2015
Se envío  nuevamente  mediante correo electrónico del 19 de diciembre de 2016 el listado de las Sentencias que se han pagado por parte de la Subdirección Administrativa y Financiera al Grupo de Defensa Judicial quien es el encargado de analizar  y citar a las mesas de trabajo. Se realiza reunión entre la SAF , STH y Coordinador Grupo Defensa Judicial el  23 de diciembre de 2016. Se socializó por parte del coordinador el procedimiento de las acciones de repetición.</t>
  </si>
  <si>
    <t>No se contaba con los originales de las evaluaciones del desempeño en la HV de la funcionaria para liquidar el pago de la sentencia, ya que las mismas habían sido requeridas por el Despacho Judicial.</t>
  </si>
  <si>
    <t>Dar instrucciones precisas a través de comunicación escrita dirigida al Grupo de Administración de Personal, en el sentido de indicar que cuando un Despacho Judicial solicite documentos originales de una Hoja de Vida, se tomen las precauciones para dejar copia de los documentos remitidos en calidad de préstamo.</t>
  </si>
  <si>
    <t>Expedir memorando</t>
  </si>
  <si>
    <t>AUDITORIA VIGENCIA 2015
Memorando 20163420151583 del 19 de septiembre de 2016</t>
  </si>
  <si>
    <t>No se realizaron con la debida oportunidad los registros.</t>
  </si>
  <si>
    <t>Realizar los registros y ajustes correspondientes con la debida oportunidad una vez recibida la conciliación por parte del Grupo de Contabilidad.</t>
  </si>
  <si>
    <t>Elaborar y registrar los comprobantes de ingreso o egreso para registrar las partidas conciliatorias, por cada cuenta.</t>
  </si>
  <si>
    <t>Cuenta bancaria</t>
  </si>
  <si>
    <t>SAF  -  Grupo de Pagaduría</t>
  </si>
  <si>
    <t>AUDITORIA VIGENCIA 2015
A diciembre 31 se está conciliando lo respectivo al mes de octubre de 2016, está totalmente depurada la vigencia 2014 y de la de  2015 está depurada en un 50%.</t>
  </si>
  <si>
    <t>Elaboración de conciliaciones bancarias 188145639-59  y 18814564922 de Bancolombia correspondientes a diciembre de 2015</t>
  </si>
  <si>
    <t>Elaborar las  Conciliaciones bancarias</t>
  </si>
  <si>
    <t>SAF  -  Grupo de Contabilidad</t>
  </si>
  <si>
    <t>AUDITORIA VIGENCIA 2015
Se elaboraron al 100%</t>
  </si>
  <si>
    <t>Realizar la entrega y manejo de  las Cuentas de recaudos de especies venales a la Dirección del Tesoro Nacional</t>
  </si>
  <si>
    <t>Entregar  las cuentas  bancarias de recaudos de especies venales a la Dirección del Tesoro Nacional</t>
  </si>
  <si>
    <t>AUDITORIA VIGENCIA 2015
A diciembre se enviaron los borradores de los reglamentos operativos, ajustados y revisados por parte de este Ministerio a la  DTN para aprobación y firma.</t>
  </si>
  <si>
    <t>HALLAZGO 32. Administrativo -  Fondos en Tránsito
 Al estudiar  la cuenta 112005 - efectivo se encontró que el Ministerio en sus balances mensuales  no registró los recursos que ingresaron  a las cuentas bancarias 026118618 del banco Davivienda, 80002405  del Banco Popular y 31920003238 del Banco Agrario en las cuales se recaudan todos los recursos recibidos de las especies valoradas o venales, es decir en los balance de Enero a Noviembre no muestra la realidad económica del Ministerio.      En el mes de diciembre de 2015, la entidad registró en esta cuenta un movimiento débito y crédito con la totalidad de los recursos recibidos durante la vigencia, los cuales a su vez fueron transferidos a la DTN. 
De otra parte, se pudo determinar que existe una diferencia  de $120,5 millones, al cruzar lo registrado  en el movimiento débito por $124.119,8 millones del mes de diciembre de 2015, contra los recaudos mensuales durante toda la vigencia,  suministrados por el Grupo de Ingresos y Cartera por valor $124.240,3 millones. 
Así mismo al cruzar el registro crédito de esta cuenta Fondos en tránsito por valor de $125.004,8 millones  contra el saldo de SIIF ( recursos transferidos a la DTN)  por valor de $125.128,2 millones, se encuentra una diferencia de $123,5 millones.</t>
  </si>
  <si>
    <t>No se realizaron los registros manuales contables mensualmente para el movimiento de los bancos citados</t>
  </si>
  <si>
    <t>Incorporación en forma mensual en el sistema SIIF de los ingresos y los egresos correspondientes a las cuentas recaudadoras de especies venales</t>
  </si>
  <si>
    <t>Registrar mensualmente en el SIIF- Nación de las cuatro cuentas bancarias de recaudos de especies venales.</t>
  </si>
  <si>
    <t>SAF - Grupo de Contabilidad</t>
  </si>
  <si>
    <t>AUDITORIA VIGENCIA 2015
Se esta registrando a partir de marzo del año en curso, mes a mes en las cuentas bancarias.  Se continua los registros mensuales.</t>
  </si>
  <si>
    <t xml:space="preserve">En la información remitida por el Banco Popular hay diferencias entre la web y el extracto, </t>
  </si>
  <si>
    <t>Elaboración las causaciones de acuerdo con los comprobantes de ingreso registrados en el grupo de Pagaduría.</t>
  </si>
  <si>
    <t>Verificación de los comprobantes de ingresos y elaboración de ajustes correspondientes de la vigencia 2015.</t>
  </si>
  <si>
    <t>Comprobantes de ingresos</t>
  </si>
  <si>
    <t>SAF - Grupo de Ingresos y cartera</t>
  </si>
  <si>
    <t>AUDITORIA VIGENCIA 2015
Se realizaron mesas de trabajo con el Banco Popular y con el Grupo de Pagaduría, determinando  acciones a seguir para minimizar diferencias entre la web bancaria y extractos.   Se solicitaron tele-extractos.
Una vez se reciban los comprobantes de ingreso y/o  egresos de ajuste se realizarán los registros correspondiente.</t>
  </si>
  <si>
    <t>HALLAZGO 33. Administrativo - Afectaciones Deudoras  - Formularios y Especies Valoradas:
El saldo de la cuenta 140114  Deudores - Formularios y Especies Valoradas por $67.822 millones presenta incertidumbre  a 31 de Diciembre de 2015 por:
  Se encontró  una subestimación de $9.786 millones entre el valor reportado por el Grupo de Cartera para Especies Venales por un monto de $77.608 millones y lo registrado en la cuenta 140114 por $67.822 millones.   Lo anterior, sin desconocer la respuesta a la observación preliminar mediante la cual la Entidad  informa que posteriormente al envío de la información a la CGR, las áreas realizaron conciliación  quedando un saldo por conciliar  por $1.803,6 millones. 
Se encuentra afectado por reversiones realizadas en la vigencia las cuales ascienden a $59.017 millones, lo anterior por cuanto el Ministerio realizó reliquidación a los Operadores  del RUNT.... "Con base en una interpretación de la ley diferente " las que sirvieron de base para realizar la causación.  En forma posterior, con base en un concepto de la Oficina Jurídica , se reversaron dichos cobros por el valor citado.   Esta situación genera incertidumbre por los valores cobrados y después de reliquidados  que ocasionaron las reversiones en los Estados contables.              
 Se llevó a la cuenta 290580 Otros Pasivos - Recaudos a favor de terceros- Recaudos por clasificar,  partidas correspondiente a la cuenta 140114 - Deudores- Formularios y Especies  valoradas por  $411.4 millones  y que correspondía a recaudos de cartera  llevados y recibidos  dentro de la vigencia 2015 de los cuales no se identificó el tercero o deudor.</t>
  </si>
  <si>
    <t>Una nueva reliquidación realizada por la dependencia que tiene a cargo esta función</t>
  </si>
  <si>
    <t>Realizar ajustes correspondientes de acuerdo con los requerimientos de las dependencias que elaboran las reliquidaciones</t>
  </si>
  <si>
    <t>Ajustes oportunos</t>
  </si>
  <si>
    <t>Ajustes</t>
  </si>
  <si>
    <t>AUDITORIA VIGENCIA 2015
Los ajustes de reversiones se han venido realizando oportunamente en el Grupo de Ingresos y Cartera de la Subdirección Administrativa y Financiera de acuerdo con las solicitudes realizadas por las diferentes dependencias. Y  los  ajustes por conciliaciones  se vienen realizando de acuerdo con los avances.</t>
  </si>
  <si>
    <t>Realizar las conciliaciones entre la información del grupo de Ingresos y cartera con la Información del Grupo de Contabilidad, Auxiliares Contables</t>
  </si>
  <si>
    <t>Efectuar el cruce de información entre la información que genera el grupo de Ingresos y cartera y el Grupo de Contabilidad</t>
  </si>
  <si>
    <t>Acta de conciliación</t>
  </si>
  <si>
    <t>SAF  -  Grupo de Ingresos y cartera - Grupo de Contabilidad</t>
  </si>
  <si>
    <t>AUDITORIA VIGENCIA 2015
Se realizó la verificación de la información contra causaciones y recaudos realizados durante las vigencias del 2005 al 2009 depurando en un 99,88% la información.</t>
  </si>
  <si>
    <t>HALLAZGO 34. Administrativo. Sobrestimación Deudores:  
 Al cruzar el valor registrado como Ingresos por $129.500,7 millones con el recaudo, según información suministrada por el Grupo de Ingresos y  Cartera (extractos bancarios)  por $124.240,3 millones, a 31 de diciembre de 2015, se estableció que las cuentas 40114 - Deudores - Ingresos no Tributarios - Formularios y Especies Valoradas y la cuenta 3105 - Patrimonio -  Hacienda Pública - Capital Fiscal,  presentan una diferencia de $5.260,4 millones , la cual, de acuerdo con la respuesta dada por la Entidad  corresponde a Embargos Judiciales realizados a las cuentas bancarias que recaudan dichos recursos y que contablemente se refleja en la subcuenta 142503 Deudores - Depósitos Judiciales por valor de $5.140,5 millones. Dado lo anterior,  las citadas cuentas se encuentran sobrestimadas en $119 millones  situación que afecta la razonabilidad de los Estados contables.</t>
  </si>
  <si>
    <t>Registro de valores incorrectos</t>
  </si>
  <si>
    <t>Elaboración de las Conciliaciones mensuales en el sistema SIIF los ingresos y los egresos correspondientes a las cuentas recaudadoras de especies venales con los extractos bancarios.</t>
  </si>
  <si>
    <t>Registrar los movimientos de las cuentas de especies venales los recaudos y giros en el SIIF en forma mensualizado debidamente conciliada.</t>
  </si>
  <si>
    <t>Conciliación de cuenta bancaria</t>
  </si>
  <si>
    <t>SAF - Grupos de contabilidad y Pagaduría</t>
  </si>
  <si>
    <t>AUDITORIA VIGENCIA 2015
Se está efectuando los registros mensuales en forma manual en el SIIF de las 3  cuentas  bancarias que no tienen registros automáticos en el SIIF. Con avance a diciembre de 2016.</t>
  </si>
  <si>
    <t xml:space="preserve">Averiguación del estado jurídico económico de los procesos judiciales en los cuales aparezcan cuentas embargadas del Ministerio de Transporte de conformidad con información que suministre la Subdirección Administrativa Oficina de Contabilidad y/ o Oficina de Pagaduría y reporte de la información a éstas Oficinas para los efectos contables pertinentes  . </t>
  </si>
  <si>
    <t xml:space="preserve">Averiguación del estado jurídico económico de los procesos judiciales en los cuales aparezcan cuentas embargadas del Ministerio de Transporte de conformidad con información que suministre la Subdirección Administrativa Oficina de Contabilidad y/ o Oficina de Pagaduría y reporte de la información a éstas Oficinas para los efectos contables pertinentes . </t>
  </si>
  <si>
    <t xml:space="preserve"> Reporte de la información a la Subdirección Administrativa Oficina de Contabilidad y/ o Oficina de Pagaduría éstas Oficinas sobre el estado jurídico económico de los procesos judiciales en los cuales aparezcan cuentas embargadas del Ministerio de Transporte de conformidad con información que al respecto suministren éstas Oficinas.</t>
  </si>
  <si>
    <t xml:space="preserve">Reporte de información jurídica y económica de los procesos judiciales a la áreas financieras </t>
  </si>
  <si>
    <t>OFICINA JURÍDICA - Grupo Defensa Judicial DIRECCIÓN DE TRANSPORTE- Direcciones Territoriales</t>
  </si>
  <si>
    <t>AUDITORIA VIGENCIA 2015
Se incluye la Dirección de Transporte con sus Direcciones Territoriales en atención que existen  procesos judiciales con medida de embargo dentro de la jurisdicción de éstas Territoriales y los apoderados de procesos son pertenecientes a la planta de la misma o contratistas cuyo supervisor es el Director Territorial.</t>
  </si>
  <si>
    <t>HALLAZGO 35. Administrativo.  Sobrestimación Deudores por Procesos Coactivos Prescritos:  Teniendo en cuenta la respuesta dada por el Ministerio, se evidenció que a 31 de diciembre de 2015, el saldo del Grupo 14- Deudores por $85.486 millones y la cuenta 3105 Patrimonio - Hacienda Pública-  Capital Fiscal,  se encuentran sobrestimadas en $990,6 millones por cuanto allí se encuentran registrados los siguientes procesos:      - 311 Procesos Coactivos por $7.955 millones de los cuales 211 se encuentran prescritos.        - Mediante Resolución 33 del 13 de enero de 2016 se les declaró la remisibilidad a 43 obligaciones con sus Intereses  por valor total  de $216 millones, de los cuales $85.6 millones  corresponden a deudas o multas  y $130.6 millones a intereses causados hasta el 31 de Mayo  de 2015.              - Se solicitó dar de baja el saldo de la responsabilidad fiscal por $652.5 millones de acuerdo  con el Acta 2 del 05 de Junio de 2015.            -  Se está tramitando la remisibilidad de 50 procesos por $253 millones.                           - De otra parte, este  grupo 14  Deudores, presenta  incertidumbre sobre el valor de las 110  obligaciones que se encuentran para aprobación de remisibilidad por el Comité  de Desarrollo Administrativo y por el Subcomité Financiero y de Inversiones sobre los cuales el Ministerio no informó su valor.                         Las situaciones descritas afectan la razonabilidad de las cifras que se reflejan en los Estados Contables de la entidad al término de la vigencia.</t>
  </si>
  <si>
    <t>No aplicación de la Ley 1066 en cuanto a que las deudas de más de 5 años prescriben.</t>
  </si>
  <si>
    <t>Analizar cada proceso de Cobro Coactivo que no sea jurídicamente cobrable elaborando la ficha técnica para solicitar la baja de los Estados Contables por Remisibilidad de acuerdo al articulo 820 del Estatuto tributario</t>
  </si>
  <si>
    <t>Elaboración de los estudios, análisis y resúmenes en las 47 fichas técnicas, donde se concluye y se solicita la remisibilidad.</t>
  </si>
  <si>
    <t>Procesos</t>
  </si>
  <si>
    <t>Oficina Jurídica - Grupo Jurisdicción Coactiva</t>
  </si>
  <si>
    <t xml:space="preserve">AUDITORIA VIGENCIA 2015
Con memorando 20161310283103 de 22/12/2016 Emilce León O. coordinadora de grupo Coactivo informa cumplimiento en los siguientes términos:
Se realizó análisis y elaboración de 31 fichas de remisibilidad a los procesos administrativos de cobro coactivo 155 de 2001, 09, 56, 58, 61, 86, 104, 105, 124, 126, 127, 293, 294, 314, 319, 324, 325, 326, 337, 357 de 2005, 07 y 20 de 2006, 01, 02, 03 y 08 de 2007, 02, 07, 19, 20 y 21 de 2011  .Remitidas para su estudio al Subcomité Técnico financiero y de Inversiones mediante memorando 20161310278943 del 15 de diciembre de 2016. 
Los procesos administrativos de cobro coactivo 546 de 2002, 298 de 2005, 7 y 16 de 2009, se archivaron por pago de la obligación.
Inició nuevo término de prescripción por celebración de acuerdo de pago en los procesos 52 de 2003, 9 de 2007, 345, 347 y 348 de 2005. 
Se realizó análisis y elaboración de ficha por concepto de prescripción de la obligación a los procesos administrativos de cobro coactivo 01, 223, 333, 315, 350 de 2005, 11 de 2007 y 01 de 2009.
De los 211 procesos calificados de difícil cobro a 31/12/2015,  43 fueron declarados remisibles con Res. 33 del 13/01/2016, 113 fueron aprobados para remisibilidad por el Comité de Desarrollo Administrativo y 8 procesos fueron archivados, quedando 47 procesos de Difícil Cobro </t>
  </si>
  <si>
    <t>Aprobación de la baja de los Valores en los Estados Contables</t>
  </si>
  <si>
    <t>Actas de baja, previa aprobación del comité</t>
  </si>
  <si>
    <t>Acta de baja</t>
  </si>
  <si>
    <t xml:space="preserve"> Subcomité Financiero y de Inversiones y del Comité de Desarrollo Administrativo del Ministerio</t>
  </si>
  <si>
    <t>AUDITORIA VIGENCIA 2015
El miércoles 21 de diciembre de 2016, según Acta No. 005,  se realizó la reunión con el Subcomité Financiero y de Inversiones, donde aprobaron $123,000,000  de remisibilidad contable para aprobación del Comité de desarrollo Administrativo
Con memorandos radicados   20163290118273 del 25 de julio de 2016  y 20163270233923 del 11/10/2016  se solicito  a la oficina Asesora Jurídica suministrar información de los procesos que se les puede aplicar remisibilidad con el fin de citar al Subcomité Financiero y de inversiones.</t>
  </si>
  <si>
    <t xml:space="preserve">Realizar los registros contables de la baja de los procesos aprobados por Remisibilidad mediante acto Administrativo </t>
  </si>
  <si>
    <t>Registrar contablemente las resoluciones donde se aprueba la baja de los Estados Contables de los procesos aplicados la remisibilidad</t>
  </si>
  <si>
    <t>Registros aplicando la Resolución de baja</t>
  </si>
  <si>
    <t>AUDITORIA VIGENCIA 2015
Mediante Resolución   No. 3845 del 14/09/2016 Por la cual se declara la remisibilidad de 113 obligaciones que se encontraban en cobro coactivo, 100% de los registros aplicados.</t>
  </si>
  <si>
    <t>HALLAZGO 36. Administrativo.  Retiros de saldos Inmuebles Buenaventura
 A 31 de diciembre de  2015, fueron retirados de los Estados Contables, tres (03) predios ubicados en Buenaventura - Valle, cuyo valor total en libros  asciende a $27.549 millones, lo anterior por cuanto mediante  Acta  0002 del 05 de Junio de 2015  El Subcomité Financiero aprueba "dar de baja" de la subcuenta  contable 16.05.01 Propiedad  Planta y Equipo  - Terrenos Urbanos.  Pese a lo anterior, la Oficina Jurídica solicitó una revisión más profunda del tema por lo que el Grupo de Inmuebles mediante oficio se encuentra solicitando, si es del caso, la certificación de la no existencia de dichos inmuebles.  La situación descrita genera una subestimación por este valor dado que no se ha emitido  el  Acto Administrativo que apruebe la exclusión de dichos inmuebles de la Contabilidad del Ministerio.</t>
  </si>
  <si>
    <t>No se encuentra documentación que sustente la propiedad de estos inmuebles en cabeza del Ministerio de Transporte, información entregada por el Instituto Geográfico Agustín Codazzi y Oficina de Registro de Instrumentos Públicos de Buenaventura, entidades competentes para determinar dicha situación.</t>
  </si>
  <si>
    <t>Solicitar al IGAC del Municipio de Buenaventura, expida una certificación sobre la situación actual de esos predios.</t>
  </si>
  <si>
    <t>Solicitar por medio de un escrito al IGAC del Municipio de Buenaventura, que expida la certificación de la existencia o no de los terrenos en mención, que sirva de base para la toma de las decisión correspondiente</t>
  </si>
  <si>
    <t>SAF- Grupo de Bienes Inmuebles</t>
  </si>
  <si>
    <t>AUDITORIA VIGENCIA 2015
Con oficio 20163250152041 del 5/04/2016 se solicita al IGAC de Buenaventura,  certificar sobre la situación actual de estos predios, IGAC responde que los predios catastralmente no existen., de acuerdo a este concepto y el de la  oficina Jurídica se remitió el  oficio 20163250530531 del 20/12/2016  a la Contaduría General de la Nación, solicitando concepto sobre la posibilidad de dar de baja los 3 inmuebles.</t>
  </si>
  <si>
    <t>Solicitar a la Oficina Jurídica del Ministerio de Transporte un concepto sobre la posibilidad de dar de baja los tres inmuebles de acuerdo a la documentación que obra en el expediente.</t>
  </si>
  <si>
    <t xml:space="preserve">Obtener un concepto Jurídico que sirva de apoyo a la toma de la decisión por parte del Comité de Desarrollo Administrativo del Ministerio de Transporte, para que le recomiende al señor Ministro la Baja de los Estados Contables de los terrenos en mención </t>
  </si>
  <si>
    <t>SAF- Grupo de Bienes Inmuebles- Jefatura Oficina Asesora Jurídica</t>
  </si>
  <si>
    <t>AUDITORIA VIGENCIA 2015
Con memorando  No. 20163250072333 del 3 de mayo de 2016, suscrito por el Doctor PIO ADOLFO BARCENA VILLARREAL, se solicitó concepto a la Oficina Jurídica sobre el tema; por tanto estos tres inmuebles  están en el listado de inmuebles propiedad del Ministerio de Transporte del Grupo Bienes Inmuebles.  la oficina Jurídica nos insta a que se agoten todos los recursos para proceder  a dar de baja los inmuebles.</t>
  </si>
  <si>
    <t>Presentar ante el Comité de Desarrollo Administrativo, la Certificación expedida por el IGAC de Buenaventura y el Concepto Jurídico, para que tomen las decisiones que consideren pertinentes</t>
  </si>
  <si>
    <t>En un comité del Comité de Desarrollo Administrativo del Ministerio de la recomendación al Señor Ministro para ajustar los saldos en los Estados Contables del Ministerio</t>
  </si>
  <si>
    <t>Reunión Comité</t>
  </si>
  <si>
    <t>AUDITORIA VIGENCIA 2015
Una vez se tenga concepto de la Contaduría General de la Nación se remitirá a los comités respectivos.</t>
  </si>
  <si>
    <t>Registro contable del acto administrativo (resolución ) que ordene dar de baja de los Estados contables los terrenos en mención</t>
  </si>
  <si>
    <t>Elaborar registro contable</t>
  </si>
  <si>
    <t>Registro Contables</t>
  </si>
  <si>
    <t>SAF- Grupo de Contabilidad</t>
  </si>
  <si>
    <t>AUDITORIA VIGENCIA 2015
Una vez obtenido los soportes se procederá con los registros correspondientes.</t>
  </si>
  <si>
    <t>HALLAZGO 37. Administrativo.   Sobrestimación de Grupo  16 Propiedades, Planta y Equipo
Del cruce realizado a 31 de diciembre de 2015, entre los registros contables y el listado de inmuebles entregados por el Grupo de Inmuebles  se determinó que existe una sobrestimación en las cifras que reflejan los Estados Contables por $13.810,8 millones,  en las cuentas 1605 Propiedades, Planta y Equipo - Terrenos, 1640 Propiedades, Planta y Equipo - Edificaciones  y 3105 Patrimonio - Hacienda Pública - Capital Fiscal por cuanto existen predios que no están en la información que genera el Grupo de Inmuebles, pero se encuentran registrados en las respectivas cuentas del Balance. Lo anterior afecta la razonabilidad de los Estados Contables del Ministerio.</t>
  </si>
  <si>
    <t>En el Grupo de Contabilidad los inmuebles se ubican de acuerdo a códigos de tipo contable de acuerdo a las normas establecido para ello mientras que en el Grupo Bienes Inmuebles se organiza la base de datos de los inmuebles propiedad del Ministerio en orden alfabético.</t>
  </si>
  <si>
    <t xml:space="preserve">Conciliar la información generada por el Grupo de Contabilidad con la información que maneja el Grupo de Bienes Inmuebles </t>
  </si>
  <si>
    <t xml:space="preserve">Efectuar el cruce de información entre la información que genera el Grupo de Contabilidad y el de Bienes Inmuebles y generar un solo inventario debidamente avalado por los Coordinadores de los dos Grupos </t>
  </si>
  <si>
    <t xml:space="preserve">AUDITORIA VIGENCIA 2015
Según acta No. 001 del 14/10/2016 se confrontó la información de los dos grupos (Bienes inmuebles y Contabilidad) Unificando los listados. </t>
  </si>
  <si>
    <t>Realizar los registros contables para ajustar contablemente el inventario de Bienes Inmuebles en la subcuenta contable que corresponda</t>
  </si>
  <si>
    <t>Registrar contablemente y realizar las reclasificaciones correspondientes de acuerdo a la conciliación realizada entre los dos Grupos</t>
  </si>
  <si>
    <t>Asientos Contables</t>
  </si>
  <si>
    <t>S AF - Grupo Contabilidad</t>
  </si>
  <si>
    <t>AUDITORIA VIGENCIA 2015
Se realizaron los registros de lo que se ha conciliado.</t>
  </si>
  <si>
    <t>HALLAZGO 38. Administrativo y disciplinario - Incertidumbre valor del Edificio de la Sede Central
 Al cierre del ejercicio correspondiente a la vigencia 2015, no se le realizó avalúo al edifico Planta Central del Ministerio de Transporte, a pesar de haberse cumplido los tres años de su último avalúo, situación que se hace especialmente necesaria teniendo encuentra el deterioro que presenta el inmueble, el cual obligó al cierre de dos de las tres torres.   Al finalizar el periodo se encuentra registrado en la cuenta 1640 Propiedades, Planta y Equipo - Edificaciones un valor de $9.845 millones y en la cuenta 1999 Valorizaciones - Terrenos y Edificaciones  un valor de $1.751,5 millones, afectando de igual forma el Patrimonio de la Entidad.    Esta situación genera incertidumbre sobre la realidad de los registros dado que no se efectuó dicho avalúo, tal como lo estable la Circular Externa 060 del 2005 y el Capítulo lll Numeral 20 del Régimen de Contabilidad Pública de la Contaduría General de la Nación.   Por lo anterior, tendría una presunta connotación disciplinaria.</t>
  </si>
  <si>
    <t>El último avaluó del inmueble se realizo en el año 2012.</t>
  </si>
  <si>
    <t>Realizar el avalúo técnico del edifico de acuerdo al contrato que se celebre con el IGAC para la presente vigencia</t>
  </si>
  <si>
    <t xml:space="preserve">Obtener un avaluó técnico de acorde a la situación de vulnerabilidad que presenta actualmente el edificio con el fin de ajustar el valor real del inmueble en los registros contables </t>
  </si>
  <si>
    <t>Avaluó comercial</t>
  </si>
  <si>
    <t xml:space="preserve">AUDITORIA VIGENCIA 2015
Se ejecutaron los avalúos de las tres sedes de Bogotá mediante el contrato 416 de 2016, según correo electrónico del 23 de diciembre de 2016 con el cual el IGAC informa honorarios por dicho concepto. </t>
  </si>
  <si>
    <t>Registro contable del avalúo técnico en los Estados contables e inventarios del Ministerio</t>
  </si>
  <si>
    <t>Elaborar registro contable para reflejar el valor real del inmueble</t>
  </si>
  <si>
    <t>Registro contable</t>
  </si>
  <si>
    <t>AUDITORIA VIGENCIA 2015
 Una vez el IGAC envíe los avalúos se hará el ajuste correspondiente en el Grupo de Contabilidad. 
El IGAC, realizo el avaluo y se registro la actualización contable con el asiento No. B812 de diciembre de 2016</t>
  </si>
  <si>
    <t>Se verificará el avalúo de la totalidad de los inmuebles del Ministerio según la Normatividad vigente</t>
  </si>
  <si>
    <t>Elaborar el convenio interadministrativo con el IGAC  para adelantar los avalúos pendientes de los inmuebles</t>
  </si>
  <si>
    <t>Avalúo comercial</t>
  </si>
  <si>
    <t xml:space="preserve">SAF- Grupo  Inmuebles </t>
  </si>
  <si>
    <t>AUDITORIA VIGENCIA 2015
Contrato 416 de 2016.</t>
  </si>
  <si>
    <t>HALLAZGO 39. Administrativo.  - Sobrestimaciones Bienes Muebles
Realizado el cruce correspondiente entre las cifras de balance y el inventario físico, se determinó que a 31 de Diciembre de 2015 las cuentas del grupo Propiedades, Planta y Equipo "1635 Bienes Muebles en Bodega; 1655 Maquinaria y Equipo; 1660 Equipo Médico y científico; 1665 Muebles, Enseres y Equipos de Oficina; 1670 Equipos de Comunicación  y Computación; 1675 Equipo de Transporte, Tracción y Elevación; 1680 Equipo de Comedor, Cocina y Despensa y Hotelería y 3105 Patrimonio - Hacienda Pública Capital Fiscal" se encuentran sobreestimadas en $1.511,7 millones como se aprecia en la siguiente tabla  (Ver tabla  No. 28)    
Lo anterior afecta la razonabilidad de los Estados Contables.</t>
  </si>
  <si>
    <t>Falta de un software confiable donde se registre la información de los bienes muebles y que se pueda conciliar con el grupo de contabilidad</t>
  </si>
  <si>
    <t>Cargar información en el nuevo aplicativo con los inventarios físicos de bienes muebles realizados en el 2015 y 2016 , determinar las diferencias y realizar los registros contables.</t>
  </si>
  <si>
    <t>Base de datos actualizada.</t>
  </si>
  <si>
    <t xml:space="preserve">Registros </t>
  </si>
  <si>
    <t>SAF- Grupo Inventarios y Suministros</t>
  </si>
  <si>
    <t>AUDITORIA VIGENCIA 2015
Con corte a diciembre se ha cargado al aplicativo el 80% de la información.</t>
  </si>
  <si>
    <t>Proceso de conciliación de las cuentas de Propiedad, Planta y Equipo, entre la Información del Grupo de inventarios y suministros y los Registros del Grupo de Contabilidad</t>
  </si>
  <si>
    <t>Conciliaciones de los saldos por cada una de las subcuentas contables con el fin de determinar los ajustes a realizar</t>
  </si>
  <si>
    <t>AUDITORIA VIGENCIA 2015
Posterior al cargue del 100% de la información se procederá a la respectiva acta de conciliación contable.</t>
  </si>
  <si>
    <t>Presentar ante el Subcomité Financiero y de Inversiones y posteriormente al Comité de Desarrollo Administrativo, los informes conciliatorios con las diferencias de saldos, para recomendar los ajustes necesarios en los Estados contables del Ministerio</t>
  </si>
  <si>
    <t>Recomendación de los Subcomité de: Financiero y de Inversiones y del Comité de Desarrollo Administrativo del Ministerio para ajustar los saldos en los Estados Contables del Ministerio</t>
  </si>
  <si>
    <t>Acta Comité</t>
  </si>
  <si>
    <t>S AF - Secretario Subcomité Grupo Contabilidad</t>
  </si>
  <si>
    <t>AUDITORIA VIGENCIA 2015
Una vez se cuente con la información correspondiente se remitirá tanto al Comité como al sub comité.</t>
  </si>
  <si>
    <t>Registro contable del acto administrativo (resolución ) que ordene los ajustes en las subcuentas contables del Ministerio</t>
  </si>
  <si>
    <t>AUDITORIA VIGENCIA 2015
Depende del punto anterior.</t>
  </si>
  <si>
    <t>HALLAZGO 40. Administrativo.   Subestimaciones Bienes Muebles
A su vez a 31 de diciembre de 2015, al realizar cruce entre las cifras de balance y el inventario físico, se determinó que las cuentas "1655 Maquinaria y Equipo; 1665Muebles Enseres y Equipos de oficina; 1670 Equipos de Comunicación y Computación; 1675 Equipo de Transporte, Tracción y Elevación; 1680 Equipos de Comedor, Cocina, Despensa y hotelería  y la cuenta 3105 Patrimonio  - Hacienda Pública - Capital Fiscal" se encuentran subestimadas en $1.073,6 millones como se aprecia en la siguiente tabla (Ver tabla No. 29)
Adicionalmente, se evidenció  que a 31 de Diciembre de 2015, dentro del inventario suministrado por el Ministerio, se relaciona una serie de elementos los cuales no se encuentran clasificados en las diferentes cuentas de los bienes muebles en servicio, es decir, las cuentas detalladas anteriormente, se encuentran subestimadas en $51.5 millones, que al sumarse con la subestimación de la tabla No. 7, da como resultado total $1.125,1 millones de subestimación. Lo anterior afecta la razonabilidad de las cifras registradas en los Estados Contables.</t>
  </si>
  <si>
    <t>Conciliaciones de los saldos por cada una de las subcuentas contables con el fin de determinar los ajustes a realizar y reclasificaciones entre subcuentas contables</t>
  </si>
  <si>
    <t>HALLAZGO 41. Administrativo.   -Depreciación Acumulada - Incertidumbre
El saldo de la cuenta 1685 por valor de $10.295,2 millones no es confiable debido a que, según argumenta el Ministerio "teniendo en cuenta las deficiencias que presentaba  la Base de Datos en la información, para la vigencia 2015, no se realizó el cálculo de la Depreciación correspondientes a las cuentas contables de los códigos 1645 a 1680 (bienes muebles en uso), sustentado en la posibilidad de registrarse información no razonable.  Se está a la espera de la entrada en producción del nuevo aplicativo Sistema Hacendario SiCapit@l, módulos SAE y SAI,  para poder generar la información correspondiente y realizar los recálculos de la depreciación correspondiente, sobre información totalmente comprobable".  
 Lo anterior afecta la razonabilidad de los Estados Contables debido a que los valores registrados en las cuentas "1685 Propiedad, Planta y Equipo - Depreciación  Acumulada y 3128 Patrimonio - Hacienda Pública - Provisiones, Agotamiento, Depreciaciones, Amortizaciones"  presenta incertidumbre en el valor que se dejó de registrar durante la vigencia 2015.</t>
  </si>
  <si>
    <t>Falta de un software confiable donde se registre la información de los bienes muebles, donde se pueda determinar la depreciación individual de cada bien y se pueda reportar al grupo de contabilidad</t>
  </si>
  <si>
    <t>Elaboración de los cálculos de la depreciación mensual de la vigencia 2015 de las subcuentas contables códigos 1645 a 1680 ( bienes muebles en uso)</t>
  </si>
  <si>
    <t>Registrar los asientos contables con los cálculos de la depreciación mensual de la vigencia 2015 de las subcuentas contables códigos 1645 a 1680 ( bienes muebles en uso)</t>
  </si>
  <si>
    <t>Registro mensual</t>
  </si>
  <si>
    <t>AUDITORIA VIGENCIA 2015
Con corte a junio 30 de 2016,  queda incorporado estos registros contables</t>
  </si>
  <si>
    <t>Cargar información en el nuevo aplicativo con los inventarios físicos realizados en el 2015 y 2016 , con el fin de generar el proceso de depreciación por el nuevo aplicativo</t>
  </si>
  <si>
    <t>Generar la información de la depreciación individual de cada bien con el fin de proceder a los registros contables</t>
  </si>
  <si>
    <t>Elaborar los registros contables con la depreciación individual de los bienes muebles para registrarlos en el SIIF-Nación</t>
  </si>
  <si>
    <t>Registrar en el SIIF-Nación los comprobantes contables</t>
  </si>
  <si>
    <t>AUDITORIA VIGENCIA 2015
Se viene registrando contablemente de acuerdo a los boletines presentados por el Grupo de Inventarios.</t>
  </si>
  <si>
    <t>HALLAZGO 42. Administrativo.  Subestimación  Otros Activos - Bienes Entregados a Terceros
Al término de la vigencia 2015, la cuenta 1920 Bienes Entregados a Terceros se encontró subestimada en $4.549 millones dado que no se reclasificaron los bienes que fueron retirados de las cuentas 1605 Propiedades, Planta y Equipo - Terrenos, 1640  Propiedades, Planta y Equipo - Edificaciones por haber sido entregadas en comodato mediante contrato y que corresponde a los Centros Nacionales de Atención en Frontera - CENAF de las Ciudades de Ipiales - Nariño y Villa del Rosario - Norte de Santander.  Al respecto la entidad  informó que se encuentran registrados en as Cuentas de Orden Deudoras - Bienes entregados a Terceros -  Propiedades, Planta y Equipo.                                                                                                             - De otra parte informan que el predio la Laguna en Nariño y el Lote Tipo Obrero de Barranquilla por $23.7 millones, se encuentran en proceso de legalización por lo que no fue registrado. Esta situación genera que no se esté reflejando la realidad económica del Ministerio de Transporte, por cuanto no se registraron  estos predios a pesar que las cuentas 1605 Terrenos y 1640 Edificaciones contienen subcuentas para el registro de bienes inmuebles pendientes de legalizar, por lo tanto afecta la cuenta 3105 Patrimonio - Hacienda Pública  - Capital Fiscal.</t>
  </si>
  <si>
    <t>El Instituto Geográfico Agustín Codazzi no ha enviado respuesta a información catastral de los inmuebles, razón por la cual se encuentran en proceso de legalización.</t>
  </si>
  <si>
    <t>Levantar el inventario de los Bienes Inmuebles entregados en comodato con sus correspondientes valores contables - conciliados con el Grupo de Contabilidad</t>
  </si>
  <si>
    <t>Elaborar el Inventario de Bienes Inmuebles entregados en comodato debidamente valores conciliados con los Registros contables</t>
  </si>
  <si>
    <t xml:space="preserve">Acta de Conciliación </t>
  </si>
  <si>
    <t>SAF- GRUPO DE BIENES INMUEBLES</t>
  </si>
  <si>
    <t>AUDITORIA VIGENCIA 2015
Con acta 01 del 14 de octubre de 2016 se consolidaron los listados de inmuebles registrados en los grupos de Contabilidad y Bienes Inmuebles.</t>
  </si>
  <si>
    <t>Obtener los documentos soporte de Lote Lago Nariño y del Lote Obrero para registrarlo contablemente en la subcuenta correspondiente</t>
  </si>
  <si>
    <t xml:space="preserve">Obtener los documentos soporte de Lote Lago Nariño y del Lote Obrero que sirva de base legal para registrarlo en la subcuenta correspondiente ya sea en Bienes pendientes de legalizar o en la subcuenta contable correspondiente a la descripción del Inmueble </t>
  </si>
  <si>
    <t>Documentos</t>
  </si>
  <si>
    <t>AUDITORIA VIGENCIA 2015
En cuanto al Lote Lago Nariño se incluyó  en el catastro según   Resolución No. 52-001-6296-2016 del 1 de noviembre de 2016, por la cual se ordenan unos cambios en el catastro en el municipio de Pasto y se ordena la inscripción en el catastro del predio denominado Casa San Fernando.  En cuanto al Lote obrero No.22 la propietaria no realizó el registro tal como ordenaba la Resolución de adjudicación, razón por la cual se solicito con oficio 20163250130991 del 14/03 y 0534021 del 22/12/2016 a la oficina de instrumentos públicos de Barranquilla que hiciera la respectiva anotación al folio de matrícula inmobiliaria.</t>
  </si>
  <si>
    <t>Solicitar concepto a la Contaduría General de la Nación sobre la correcta clasificación de los inmuebles dados en comodato y los que no están en uso en la Entidad y realizar los registros de conformidad</t>
  </si>
  <si>
    <t xml:space="preserve">De acuerdo al concepto emitido por la contaduría General de la Nación se reclasificará contablemente los inmuebles dados en comodato. </t>
  </si>
  <si>
    <t>Registros</t>
  </si>
  <si>
    <t>SAF- GRUPO DE CONTABILIDAD</t>
  </si>
  <si>
    <t>AUDITORIA VIGENCIA 2015
Mediante comunicación  radicada MT- 20163210644112 del 19 de  octubre de 2016- se recibió concepto de la CGN- Conclusión:  No tenemos que realizar ningún ajuste contable-  Tenemos bien registrado los Inmuebles entregados en Comodato.</t>
  </si>
  <si>
    <t>HALLAZGO 43. Administrativo.   - Sobrestimación Intangibles
 A 31 de Diciembre de 2015, las cuentas "1970 Otros Activos - Intangibles y 3105 Patrimonio - Hacienda Pública - Capital Fiscal" se encuentran sobreestimadas en $892,8 millones, debido a que al confrontar el saldo de estas subcuentas, según balance contra el saldo según inventario suministrado por la entidad, se evidenció que el valor registrado en el balance es mayor que el saldo según inventarios como se aprecia en la  siguiente tabla (Ver tabla No. 30).      
Lo anterior afecta la razonabilidad de los Estados Contables.</t>
  </si>
  <si>
    <t>Falta de tener un software confiable donde se registre la información de los bienes muebles y que se pueda conciliar con el grupo de contabilidad</t>
  </si>
  <si>
    <t>Acta de Comité</t>
  </si>
  <si>
    <t>AUDITORIA VIGENCIA 2015
Una vez el Grupo de Inventarios y Suministros entregue la información al Grupo de Contabilidad se realizarán los registros respectivos.</t>
  </si>
  <si>
    <t>HALLAZGO 44. Administrativo. - Sobrestimación de las Valorizaciones
Así mismo, las cuentas 1999 valorizaciones - Terrenos y Edificaciones  y 3115 Patrimonio - Superávit por Valorización se encuentran sobrestimadas por $5.285 millones a 31 de diciembre de 2015, debido a que se registraron valorizaciones a bienes inmuebles que se encontraban registrados contablemente, pero que no estaban relacionados en los inventarios emitidos por el Grupo de Inmuebles.               Esta situación afecta la razonabilidad de los Estados Contables del Ministerio.</t>
  </si>
  <si>
    <t>AUDITORIA VIGENCIA 2015
Acta de conciliación de bienes inmuebles  registrados en contabilidad y en el Grupo Bienes Inmuebles del 14/10/2016.</t>
  </si>
  <si>
    <t>AUDITORIA VIGENCIA 2015
De acuerdo con el acta se realizaran los registros correspondientes  a mas tardar el 31/10/2016.</t>
  </si>
  <si>
    <t xml:space="preserve">HALLAZGO 45. Administrativo.   - Sobrestimación y Subestimación en Cuentas de orden Deudoras y Bienes en Custodia y Activos Retirados
 Las cuentas  de Orden Deudoras "8306 Deudoras de Control - Bienes entregados en Custodia y 8915  Deudoras por  Contra" se encuentran sobrestimadas en $42.4 millones a 31 de diciembre de 2015, debido a que dicho valor está registrado en el balance y según el inventario no existe ningún registro.   Además, estas mismas cuentas se encuentran subestimadas en $7 millones porque, según   balance, esta subcuenta no tiene saldo y, según inventario, si.  Lo anterior se observa en la siguiente tabla (Ver  tabla No. 31).       
 Por otra parte se observó que en las subcuentas "831510 Cuentas de Orden Deudoras - Deudoras de Control - Activos Retirados - Propiedades, Planta y Equipo y 891506 Deudoras por contra - Deudoras de control por contra - Activos retirados" se registran los bienes retirados del servicio por obsoletos e inservibles, cuyo saldo al final del ejercicio auditado es de $12.665,7 millones.    Estos bienes muebles se encuentran apilados, según informa la entidad, en la Bodega de Fontibón, sin que a la fecha se evidencie que se haya tomado alguna determinación administrativa al respecto para dar de baja dichos bienes. </t>
  </si>
  <si>
    <t>Conciliaciones</t>
  </si>
  <si>
    <t>AUDITORIA VIGENCIA 2015
Se estableció   hacer conciliaciones mensuales de acuerdo a los boletines presentados por el Grupo Inventarios y Suministros (es decir se han realizado a la fecha 5 conciliaciones.
El valor corresponde a un saldo trasladado del SIIF1 al SIFF2, su verificación ha sido dispendioso, se estan verificando los movimientos del año 2004 en adelante .</t>
  </si>
  <si>
    <t>AUDITORIA VIGENCIA 2015
Una vez  se haya reportado la información total de la vigencia será presentada a los comités respectivos.
Acta No.06 del 26 diciembre de 2016, del Subcomité Técnico Financiero y de Inversión, se aprobó para dar de baja los bienes muebles inservibles y totalmente depreciados de las subcuentas "831510 Cuentas de Orden Deudoras - Deudoras de Control - Activos Retirados - Propiedades, Planta y Equipo y 891506 Deudoras por contra - Deudoras de control por contra - Activos retirados.
El Comité institucional de DEsarrollo Administrativo, con acta de reunión del 27 de enero de 2017, dio su aprobación para la baja y saneamiento contable de los bienes muebles.</t>
  </si>
  <si>
    <t>AUDITORIA VIGENCIA 2015
De conformidad con lo aprobado en Comité.</t>
  </si>
  <si>
    <t>a) Organizar, clasificar e identificar los bienes contenidos en la bodega del Grupo de Inventarios y Suministros;
b) Estructurar el proceso de contratación para seleccionar un intermediario para que tramite, gestione y lidere el proceso para la enajenación onerosa de los bienes muebles obsoletos, inservibles o que no son necesarios para el normal funcionamiento de la entidad, a través de subasta pública."</t>
  </si>
  <si>
    <t>a) Levantar el inventario de los bienes dados de baja que se encuentran en la bodega de Fontibón;
b) Organizar los bienes por lotes, con la descripción de su estado e identificación del número de inventario;
c) Elaborar los documentos, cumplimiento de requisitos y demás actividades encaminadas a seleccionar un intermediario que tramite, gestione y lidere el proceso para la enajenación onerosa de los bienes de baja"</t>
  </si>
  <si>
    <t xml:space="preserve">a) Inventario de los bienes retirados del servicio para dar de baja;
b) Contrato </t>
  </si>
  <si>
    <t>AUDITORIA VIGENCIA 2015
a) 100% de los bienes  muebles depreciados y ubicados en la bodega de Fontibón a cargo del Grupo Inventarios y Suministros.
b) elementos organizados por tipo de bien mueble en el 95%
c)A la fecha se encuentra  en revisión en el Grupo Contratos de la OAJ y se prevé que en el primer trimestre de  2017 sea publicado el proceso contractual en el SECOP 
d) El borrador de los pliegos de condiciones de intermediario  comercial de prestación de servicio, se encuentra publicado en el SECOP el 23 de febrero de 2017.</t>
  </si>
  <si>
    <t xml:space="preserve">HALLAZGO 46. Administrativo. - Sobrestimación y Subestimación en cuentas de Orden Acreedoras - Bienes Recibido de Terceros
 Las cuentas de Orden Acreedoras "9346 Cuentas de Orden Acreedoras - Acreedoras de Control - Bienes Recibidos de Terceros y   891518 Deudoras por contra - Deudoras de Control por contra - Bienes Entregados a Terceros" se encuentran sobrestimados en $409.9 millones a 31 de diciembre de 2015, debido a que dicho valor está registrado en el Balance por concepto de Propiedad, planta y Equipo y en el inventario no existe ningún registro.  Por otra parte, estas mismas cuentas se encuentran subestimadas en $30.2 millones porque el concepto de estación repetidora no tiene saldo  en el balance, pero si aparece relacionado en el inventario. Lo anterior se observa en la siguiente tabla (Ver  tabla No. 32). </t>
  </si>
  <si>
    <t>AUDITORIA VIGENCIA 2015
Se optó por hacer conciliaciones mensuales de acuerdo a los boletines presentados por el Grupo Inventarios y Suministros (es decir se han realizado a la fecha 5 conciliaciones.</t>
  </si>
  <si>
    <t>SAF - Secretario Subcomité Grupo Contabilidad</t>
  </si>
  <si>
    <t>AUDITORIA VIGENCIA 2015
Una vez  se haya reportado la información total de la vigencia será presentada a los comités respectivos.</t>
  </si>
  <si>
    <t>SAF - Grupo Contabilidad</t>
  </si>
  <si>
    <t>Falta de claridad en la aplicación de la norma con la cual se registran las provisiones para los litigios y demandas.</t>
  </si>
  <si>
    <t>Solicitar al Grupo de Defensa Judicial en forma trimestral el valor de las provisiones a registrar de acuerdo al concepto de los Abogados de acuerdo a las fórmulas técnicas establecidas para este procedimiento</t>
  </si>
  <si>
    <t xml:space="preserve">Con el informe del Grupo de defensa Judicial se procede a realizar los registros contables </t>
  </si>
  <si>
    <t>Informes</t>
  </si>
  <si>
    <t>AUDITORIA VIGENCIA 2015
Se reitera la solicitud de los informes con fecha 27 de diciembre de 2016
Con memorandos radicados 20163270233893 del 20163270233903 del   11/10/2016 se realizó requerimiento a la oficina asesora Jurídica.</t>
  </si>
  <si>
    <t>HALLAZGO 48. Administrativo.   - Cuentas por Pagar saldos contrarios a su naturaleza
 De acuerdo con la consulta realizada al SIIF - Nación, la cuenta 2436 Cuenta por Pagar - Retención en la Fuente a 31 de diciembre, se encuentra afectada, por cuanto,  dentro de las subcuentas presentan saldos contrarios a su naturaleza por un monto de $599 millones, si bien, de acuerdo a la respuesta de la Entidad, la Contaduría General de la Nación y el SIIF permiten la utilización de estas subcuentas con esta desagregación, es deber de la entidad realizar la depuración, análisis y reclasificaciones respectivas para el cierre contable.</t>
  </si>
  <si>
    <t>No se alcanzaron a hacer todas las reclasificaciones entre auxiliares contables de los rubros de impuestos entre el pagado y el causado.</t>
  </si>
  <si>
    <t>Realizar la reclasificación Trimestral de las auxiliares internos del SIIF- Nación de los Impuestos Retenidos con los Impuestos Pagados</t>
  </si>
  <si>
    <t>Registrar los asientos contables de reclasificación en forma trimestral de los auxiliares Impuestos retenidos Vs. Impuestos Pagados</t>
  </si>
  <si>
    <t>AUDITORIA VIGENCIA 2015
Se contabilizan, se hace la reclasificación contablemente de todos los impuestos descontados a terceros y pagados. Hasta el mes de  noviembre.</t>
  </si>
  <si>
    <t>HALLAZGO 49. Administrativo.   - Sobrestimación Recaudos por clasificar
Las cuentas "130535 Rentas por Cobrar - Vigencia Actual - Sobretasa a la Gasolina, 140114 Deudores - Ingresos no Tributarios - Formularios y Especies Valoradas y 290580 Otros Pasivos - Recaudos a Favor de Terceros - Recaudos por Clasificar" a 31 de diciembre de 2015, se encuentran sobreestimadas en $1.846,3 millones, debido a que estaban registradas cuentas por cobrar en la cuenta 130535 por valor de $1.434,9 millones, y en la cuenta 140114 por $411,4 millones  las cuales habían sido canceladas y los recursos correspondientes se encontraban consignados en las cuentas bancarias, pero no habían sido identificadas a la fecha de cierre. Lo anterior afecta la razonabilidad de los Estados Contables.         Cabe señalar que estas partidas se identificaron y reclasificaron, con posterioridad a 31 de diciembre de 2015, en el cierre realizado en el mes de enero de 2016.</t>
  </si>
  <si>
    <t>Al cierre de vigencia no se cargó oportunamente el extracto</t>
  </si>
  <si>
    <t>Cargue de los extractos bancarios en SIIF oportunamente y elaboración de las Conciliaciones mensuales en el sistema SIIF los ingresos y los egresos correspondientes a las cuentas recaudadoras de especies venales con los extractos bancarios.</t>
  </si>
  <si>
    <t>Registrar los movimientos de las cuentas de especies venales los recaudos y giros en el SIIF en forma Mensualizado debidamente conciliada</t>
  </si>
  <si>
    <t>SAF- GRUPO DE INGRESOS Y CARTERA Y PAGADURÍA</t>
  </si>
  <si>
    <t>AUDITORIA VIGENCIA 2015
Se realizó el cargue de extracto en el aplicativo SIIF  y la clasificación del ingreso. No se hace Acta de Conciliación por cuanto el registro se hace directo en SIIF.</t>
  </si>
  <si>
    <t>Coordinar los grupos de Ingresos y Cartera con Pagaduría para realizar el cargue de extractos y clasificación del recaudo oportuno</t>
  </si>
  <si>
    <t>Cargue extractos y clasificación oportuno en SIIF</t>
  </si>
  <si>
    <t>HALLAZGO 50. Administrativo.  - Intereses Créditos Judiciales (Sobrestimación y Subestimación)
A 31 de diciembre de 2015, la cuenta "531401Gastos - Provisión para Contingencias - litigios" se encuentra sobreestimada  en $31,4 millones y la cuenta "580109  Otros Gastos - Intereses - Créditos Judiciales " se encuentran subestimadas en este mismo valor. Debido a que el Ministerio en el momento en que registra los pagos de sentencias, está registrando el valor completo en la cuenta 531401, es decir,  no está clasificado los intereses en la cuenta del gasto que corresponde, tal como lo estipula el manual de procedimientos en el capítulo V, numeral 3, literal c) del C.G.N.  Lo anterior no permite que se vea la correcta clasificación y revelación de los gastos afectando la razonabilidad  de los Estados Contables.</t>
  </si>
  <si>
    <t>Mala interpretación de la norma por parte de la Contraloría General de la República</t>
  </si>
  <si>
    <t xml:space="preserve">Solicitar concepto a la Contaduría General de la Nación sobre la correcta clasificación y parametrización de esta subcuenta de Sentencias y Conciliaciones </t>
  </si>
  <si>
    <t xml:space="preserve">De acuerdo al concepto emitido por la CGN, realizar reclasificación contable y parametrización SIIF </t>
  </si>
  <si>
    <t>Registro</t>
  </si>
  <si>
    <t>AUDITORIA VIGENCIA 2015
La CGN emitió respuesta con Rdo. 20163210697742 del 16/11/2016 y se analiza la respuesta para hacer la reclasificación correspondiente si hay a lugar.
Con 20163210697742 del 16 de noviembre de 2016, la CGN emite el concepto respectivo.</t>
  </si>
  <si>
    <t>No se había solicitado a la CGN la apertura de un auxiliar específico para el registro del reconocimiento económico por desintegración física por reposición de los vehículos de carga de servicio público.</t>
  </si>
  <si>
    <t xml:space="preserve">Solicitar a la Contaduría General de la Nación la apertura de la subcuenta correspondientes a estos conceptos </t>
  </si>
  <si>
    <t xml:space="preserve">De acuerdo a las autorizaciones de la CGN, realizar reclasificación contable y parametrización SIIF </t>
  </si>
  <si>
    <t>Subcuentas</t>
  </si>
  <si>
    <t>AUDITORIA VIGENCIA 2015
Se realiza la consulta a la Contaduría General de la Nación mediante el oficio con radicado MT No. 20163270392951 del 1 de septiembre de 2016 y esta dio respuesta mediante oficio Rdo. 20163210619822 del 6 de octubre de 2016 donde concluyen  que el Ministerio de Transporte seguirá registrando para el periodo 2016 en la sub cuenta 521190 Otros gastos generales del CGC del Régimen de contabilidad Pública precedente, los pagos por concepto de la desintegración física total de vehículos de servicio público de transporte terrestre automotor de carga, en relación al programa de programación para la reposición y renovación del parque automotor de carga que viene adelantando la entidad. Claro está que deberá revelar en las notas a los estados contables la información adicional que sean necesaria.
Para el 2017 el Ministerio deberá registrar dichos gastos en la subcuenta 542408 Subvención por programas con el sector no financiero bajo control nacional de la cuenta 5424-subvención, del CGN  anexo a la Resolución 620 de 2015.
Se solicito a SIIF la creación de un rubro concepto de ingreso con el IM 98735 del 20/10/2016, estamos pendiente de la respuesta.
Para la subcuenta contable 147090, El SIIf se creó la respectiva Subcuente para reclasificarla en la vigencvia 2017.</t>
  </si>
  <si>
    <t>HALLAZGO 52. Administrativo y Disciplinario. Notas a los Estados Contables:
Los Estados Contables del Ministerio de Transporte al 31 de diciembre de 2015 presentan una revelación insuficiente en sus notas, así como inconsistencia entre estas y los saldos revelados.  Algunas falencias que se observaron en estas notas son las siguientes:    - Para los bienes muebles retirados del servicio, la nota dice que "se están retirando de las cuentas correspondientes de Propiedades, Planta y Equipo y registrándose  en la subcuenta de orden 831590" cuando en realidad se llevaron a la subcuenta 831510.    - Algunas cuentas no tienen nota en la que se estipule qué bienes, derechos u obligaciones son los que se encuentran registrados en dicha cuenta. Tal es el caso de las cuentas 142503, 191502, 1970, 242535, 246002, 290580, entre otras.     - No se revela el método utilizado para la amortización de los activos intangibles ni su vida útil estimada, ni se expresa si las vidas útiles de estos activos son finitas o indefinidas, ni describe cuáles de los activos intangibles fueron desarrollados, formados o adquiridos.     -Las notas a los Estados Contables no revelan que para la vigencia 2015 no se realizó el cálculo de las depreciación correspondiente a los bienes muebles de las cuentas contables 1645 a 1680.   - No se revela el valor pagado por sentencias y conciliaciones, incluyendo los intereses y costas del proceso, ni el valor registrado como gastos por sentencias y conciliaciones, ni la metodología aplicada para el registro del pasivo estimado, ni el estado de los procesos.      -El ministerio no está revelando las deudas de dudoso recaudo en una cuenta separada de la cartera corriente, amparándose en el concepto emitido por la Contaduría General de la Nación el 6 de diciembre de 2012.               Sin embargo, en cumplimiento al principio de Revelación, la Entidad debe informar en las Notas a los Estados Contables, de manera transparente el estado de incobrabilidad y morosidad que presentan los saldos de las cuentas de deudores, especificando la fecha de origen del derecho, el vencimiento de la misma, partidas a las cuales se les aplicó la remisibilidad dentro de la vigencia, informando el Acto Administrativo que aprueba el castigo de dichos saldos.   Por lo anterior, tendría una presunta incidencia disciplinaria por el incumplimiento de la Ley 734 de 2002.</t>
  </si>
  <si>
    <t>No se alcanzaron a elaborar las notas a todas las subcuentas contables.</t>
  </si>
  <si>
    <t xml:space="preserve">Elaboración de las Notas a los Estados Contables en forma completa teniendo en cuenta las observaciones de la Contraloría General de la República la subcuenta correspondientes a estos conceptos </t>
  </si>
  <si>
    <t>Diligenciar en forma completa las Notas Explicativas a los Estados Contables  con corte a diciembre 31 de 2016</t>
  </si>
  <si>
    <t>Notas contables requeridas</t>
  </si>
  <si>
    <t>AUDITORIA VIGENCIA 2015
Se efectuará a cierre de vigencia contable de 2016.
Para diciembre de 2016, la CGN reglamentó la elaboración de las notas explicativas en el informe de la variaciones trimestrales significativas en el cual se detallaron las notas explicativas con mayor amplitud y precisión.</t>
  </si>
  <si>
    <t xml:space="preserve">HALLAZGO 53. Administrativo.   - Cuentas Recíprocas
A 31 de diciembre de 2015, El Ministerio de Transporte presenta Cuentas Recíprocas sin conciliar por valor de $98,5 millones, situación que genera incertidumbre en este valor sobre la información reportada en sus Estados Contables, debido a que l Ministerio no ha depurado partidas que reportaron otras entidades como cuentas recíprocas.   Es de aclarar que según lo dispuesto por la CGN en su carta circular 003 del 28 de enero de 2015, la Entidad "debe generar un informe, verificarlo, contactarse con la entidad que no reportó y realizar los ajustes necesarios", lo cuales deberán incluirse antes de enviar la información a la CGN cada Trimestre  " </t>
  </si>
  <si>
    <t>Falta de recibo de la información que deben reportar las entidades externas para ser consolidadas en los estados contables del Ministerio de Transporte.</t>
  </si>
  <si>
    <t>Elaboración de los informes preliminares de Operaciones Recíprocas y socializarlo con todas las entidades que tenemos operaciones en cada trimestre para minimizar partidas conciliatorias</t>
  </si>
  <si>
    <t>Diligenciar el informe Preliminar de Operaciones Reciprocas anticipadamente y socializarlo con las Entidades que concurren en las operaciones</t>
  </si>
  <si>
    <t>Informe</t>
  </si>
  <si>
    <t>AUDITORIA VIGENCIA 2015
El 27 de septiembre de 2016 se envió circular con radicado 20163270156503  solicitando información de los CDA, terminales de transporte y sociedades portuarias.
Por correo electrónico se envió circular de los informes de cada trimestre a cada una de las entidades implicadas en el proceso .</t>
  </si>
  <si>
    <t xml:space="preserve">HALLAZGO 54. Administrativo con presunta incidencia Disciplinaria - Archivos.
Se presentó dificultad en la revisión y análisis de la información solicitada para adelantar el proceso auditor por falta de claridad y oportunidad en la misma, de lo cual destacamos algunos casos tales como:
En cuanto, a las carpetas de las Autorizaciones Fluviales se observa que algunas no se encontraban debidamente foliadas al momento de la entrega inicial a la Contraloría; ya que la foliación que se verificó corresponde a la que realiza el solicitante al momento de la radicación por medio la cual hace la solicitud al Ministerio, La situación señalada se observó en las carpetas correspondientes a las Autorizaciones otorgadas a través de las siguientes resoluciones: 30 del 13 de enero de 2015, 629 del 18 de marzo de 2015, 2959 del 25-de agosto de 2015, 25 del 12de enero de 2015, 4252 del 6 de marzo de 2015 y 5329 del 26 de noviembre de 2015.
Con posterioridad a la comunicación de la observación relacionada con las Autorizaciones Fluviales, comunicada con oficio MT-050 2016 del 24-05-2016, la Entidad entregó nuevamente algunas de las carpetas mencionadas anteriormente, foliadas. 
Lo anterior, hizo dispendioso y complejo el proceso auditor, por cuanto encontrar los documentos necesarios para ello, requirió de mayores tiempos y requisiciones, originadas por la falta de aplicación efectiva de controles.
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que comprende desde la elaboración del documento hasta su eliminación o conservación permanente y La Gestión Documental como Conjunto de actividades administrativas y técnicas tendientes a la planificación, manejo y organización de la documentación producida y recibida por las entidades, desde su origen hasta su destino final con el objeto de facilitar su utilización y conservación." </t>
  </si>
  <si>
    <t xml:space="preserve">Presunta violación a lo que establece la Ley General de Archivo Ley 594 de 2000 y cuyo incumplimiento es sancionado por el Código Único Disciplinario o Ley 734 de 2002. </t>
  </si>
  <si>
    <t xml:space="preserve">Verificar que se cumpla lo dispuesto en Ley General de Archivo, Ley 594 de 2000. </t>
  </si>
  <si>
    <t xml:space="preserve">Realizar jornadas de capacitación, dirigidas a los funcionarios del Grupo Operativo de Transporte Acuático, con el fin de reforzar los conocimientos y la aplicación de la Ley General de Archivo, en especial la necesidad de efectuar la adecuada y completa foliación de los expedientes. </t>
  </si>
  <si>
    <t>Jornadas de capacitación</t>
  </si>
  <si>
    <t>AUDITORIA VIGENCIA 2015
Se realizaron dos reuniones de Capacitación con los funcionarios del Grupo Operativo de Transporte Acuático  y la Coordinación del Grupo de gestión Documental, para revisión de las principales normas de Archivo según la Ley 594 de 2000. ( Octubre 13 y Noviembre 10 de 2016)</t>
  </si>
  <si>
    <t>Socializar periódicamente a todas las dependencias del Ministerio para el cumplimiento de la Ley General de Archivo 594 de 2000 y cumplimiento del Código Único Disciplinario, Seguimiento al archivo del Grupo de Contratos  especialmente  y reporte si es el caso al Grupo de Control Interno Disciplinario.</t>
  </si>
  <si>
    <t>Se remitirá mediante correo electrónica la normatividad y procedimientos vigentes de Gestión Documental,  se realizarán visitas de seguimiento a los archivos de gestión del Grupo Contratos .</t>
  </si>
  <si>
    <t>Seguimiento trimestral</t>
  </si>
  <si>
    <t>Grupo Gestión Documental</t>
  </si>
  <si>
    <t>AUDITORIA VIGENCIA 2015
Se envió correo electrónico el 28 de junio de 2016  al Grupo Contratos con las Normas Archivísticas.  Con oficio  20163210111923 del 14/07/2016 se informo respecto al protocolo de traslado de archivos de gestión y transferencias. Mediante correo electrónico  del 7/07/2016 dirigido tanto a Direcciones Territoriales como a Inspecciones Fluviales se informó que  en el DARUMA están actualizados del proceso de Gestión Documental , MANUAL DE ARCHIVOS , PROCEDIMIENTO DE  BUSQUEDA Y PRESTAMO DE DOCUMENTOS Y PROCEDIMIENTO DE GESTION DOCUMENTAL  y que cualquier información  puede ser requerida al Grupo de Archivo Central o al Grupo Administración Documental. Se realizó seguimiento al Grupo contratos en noviembre 30 de 2016 verificando cumplimiento de las normas archivísticas y TRD.</t>
  </si>
  <si>
    <t>Variedad de datos sobre la  información de los procesos judiciales al momento de ser requerida por los organismos de control.</t>
  </si>
  <si>
    <t>Limitación de la información a las variables que reposan en el Sistema E kogui con constancia de información adicional diferente de la reportada en el Sistema al momento de ser entregada.</t>
  </si>
  <si>
    <t xml:space="preserve">Revisión de los reportes de información que genera el Sistema Único de Información Judicial E Kogui, para la ubicación de la información solicitada por un organismo de control dentro de éstas variables.   </t>
  </si>
  <si>
    <t xml:space="preserve">Revisión trimestral de los reportes y estado del Sistema Único de Información Judicial E Kogui.    </t>
  </si>
  <si>
    <t>Oficina Asesora Jurídica</t>
  </si>
  <si>
    <t xml:space="preserve">AUDITORIA VIGENCIA 2015
Se informan los siguientes memorandos Radicado 20151300135633, 20151300135343, 20151300135513, 20151300135533, 20151300135553 y 20151300135593 como resultado de las auditorías internas a la información registrada por los apoderados en Ekogui. </t>
  </si>
  <si>
    <t>PLAN DE MEJORAMIENTO VIGENCIA 2014</t>
  </si>
  <si>
    <t>Deficiente verificación del cumplimiento de requisitos establecidos en la normatividad para cada una de las habilitaciones, incumplimiento a cabalidad de las funciones por parte de quienes revisan y aprueban los documentos constituyéndose una presunta falta disciplinaria  y conllevando a presuntas irregularidades en la habilitación de estos Centros..</t>
  </si>
  <si>
    <t>Verificar antes de firmar las Resoluciones de Habilitación de los diferentes actores en tránsito, que el expediente esté debidamente foliado y con el Formato de Verificación de Requisitos para la Habilitación AUT-F-0012 por los servidores públicos que proyectan y revisan, formato que debe indicar la validación de todos los documentos y requisitos exigidos.</t>
  </si>
  <si>
    <t xml:space="preserve">Estructurar proyecto de modificación del numeral 7 del articulo  8 de la Resolución 217 de 2014 indicando que la exigencia de la interconexión de los Centros de Reconocimiento de Conductores  con el RUNT corresponde a un requisito de operación y no de habilitación de estos actores. </t>
  </si>
  <si>
    <t>Proyecto de Acto Administrativo</t>
  </si>
  <si>
    <t xml:space="preserve"> DIRECCIÓN DE TRANSPORTE Y TRÁNSITO</t>
  </si>
  <si>
    <t>PLAN VIGENCIA 2014
En recopilación de antecedentes requeridos para la estructuración del proyecto de modificación.</t>
  </si>
  <si>
    <t>Mediante memorando circular reiterar a  los funcionarios responsables de dar trámite a las solicitudes de habilitación de los diferentes actores en tránsito, que es indispensable verificar el cabal cumplimiento de  todos los documentos y requisitos exigidos, diligenciando en cada expediente el Formato de Verificación de Requisitos para la Habilitación AUT-F-0012 debidamente codificado en el Sistema de Gestión de Calidad.  Previo visto bueno del Viceministro de Transporte.
Así mismo se reiterara la obligación de efectuar requerimiento por escrito de los requisitos faltantes para la habilitación, requerimiento que deberá ser archivado en el expediente correspondiente.</t>
  </si>
  <si>
    <t xml:space="preserve">Memorando Circular  </t>
  </si>
  <si>
    <t>PLAN VIGENCIA 2014
Se expidió la circular MT 20164210114283 de fecha 18 de julio de 2016 dirigida a todos los funcionarios y contratistas de la Subdirección de Tránsito.</t>
  </si>
  <si>
    <t xml:space="preserve">Lo anterior debido al incumplimiento a las normas que regulan la materia  por parte del funcionario que revisa y avala los documentos que allegan a la solicitud de habilitación.
 </t>
  </si>
  <si>
    <t xml:space="preserve">Verificar en las Direcciones Territoriales que se cumplan todos los requisitos exigidos en el Decreto 1079 de 2015, antes de expedirse el acto administrativo de habilitación de las empresas de servicio público de transporte terrestre automotor de carga y especial y hacer seguimiento al término contemplado en la misma norma para que las empresas de servicio especial presenten los documentos exigidos una vez sean habilitadas. </t>
  </si>
  <si>
    <t>Estructurar y adoptar en el Sistema de Gestión de Calidad, formatos de verificación de requisitos para la habilitación de Empresas de Transporte de Carga y Especial.</t>
  </si>
  <si>
    <t xml:space="preserve">Formatos </t>
  </si>
  <si>
    <t>PLAN VIGENCIA 2014
Se inició la recopilación de antecedentes, específicamente de formatos de verificación de requisitos existentes para autorizaciones similares.</t>
  </si>
  <si>
    <t>Expedir directriz de la Dirección de Transporte y Tránsito señalando la obligación que tienen los Directores Territoriales de verificar, antes de firmar las Resoluciones de Habilitación de las empresas de transporte de carga y especial, que en el expediente esté debidamente diligenciado y firmado, por el funcionario que adelantó el trámite y el respectivo coordinador, el Formato de verificación de requisitos exigidos para la correspondiente habilitación que se adopte y adicionalmente que la carpeta esté debidamente foliada. Además reiterando la obligación de hacer seguimiento, a cada empresa que se habilite, del cumplimiento de los plazos contemplados en el Decreto 1079 de 2015, para que soliciten la fijación de la capacidad transportadora, conforme a lo establecido en el artículo 2.2.1.6.7.2, del capítulo 6, del Título 1, Parte 2 del Decreto 1079 de 2015.</t>
  </si>
  <si>
    <t xml:space="preserve">Circular </t>
  </si>
  <si>
    <t>PLAN VIGENCIA 2014
Esta actividad se debe realizar cuando se culmine la anterior. Por tal razón a la fecha no hay avance.</t>
  </si>
  <si>
    <t xml:space="preserve">el proceso de verificación del cumplimiento por parte de los propietarios de la desintegración del vehículo, se demoró por parte a entidad, y que a la fecha aún no se ha logrado el cobro de algunas de las pólizas que fueron constituidas en los años 2010 y 2011, se presenta una posible comisión de una conducta disciplinaria, por cuanto se dejó de realizar el cobro en el término establecido en la normatividad, desconociendo el debido cumplimiento de los deberes y prohibiciones contenidos en los artículos 34 y 35 establecidos en la Ley 734 de 2002. </t>
  </si>
  <si>
    <t>Determinar la condición individual de cada una de las 14 pólizas que se encuentran en proceso de verificación y proceder con la acción administrativa correspondiente (resolución de declaratoria de siniestro de póliza o resolución motivada o devolución de la póliza)</t>
  </si>
  <si>
    <t>Identificar la acción administrativa individual de cada una de las 14 pólizas. (resolución de declaratoria de siniestro de póliza o resolución motivada o devolución de la póliza)
Proyectar los respectivos actos administrativos.
Notificación de los actos administrativos a los involucrados.</t>
  </si>
  <si>
    <t xml:space="preserve">La información sobre Transformaciones no se encuentra registrada en el RUNT, ya que este inicio su operación en 2009 y las transformaciones fueron prohibidas antes desde el 2002. La migración realizada por los Organismos de Tránsito no obligo la referente a Transformaciones. </t>
  </si>
  <si>
    <t>Documentar un protocolo para el estudio de los casos particulares y de manera individual, a los vehículos que pretendan acceder a los beneficios del programa, antes de que el vehículo sea desintegrado.</t>
  </si>
  <si>
    <t>Mesas de trabajo intergrupos del Ministerio de Transporte, con el fin de documentar el protocolo.</t>
  </si>
  <si>
    <t>Documento de protocolo para estudios particulares previos a la autorización de la desintegración de vehículo.</t>
  </si>
  <si>
    <t>PLAN VIGENCIA 2014
El proyecto de documento procolo, en donde indica las mejoras a implementar para los procedimientos asociados a la aprobación de desintegración de vehículos de carga, este documento borardor ya se encuentra socializado por medio electronico correo y se creo un canal de comunicacion constante con los diferentes funcionarios del Ministerio que estan presentes en las diferentes desintegradoras a nivel nacional,  este documento esta en etapa de revisión  y ajustes por los diferentes técnicos involucrados.                                                                                                                                                                                       Se sigue revisando aleatoriamente postulaciones que pretenden acceder a un reconocimiento económico y que registran alguna inconsistencia la cual se hace una revisión detallada y se ha informado de la responsabilidad que tienen los funcionarios del Ministerio que estén presentes en las diferentes desintegradoras a nivel nacional. Esto se hace con el fin de no perder este filtro hasta que el protocolo sea ajustado y aprobado.  Se espera documento protocolo este lista para su aprobacion el 30 de mayo 2017.</t>
  </si>
  <si>
    <t>Del convenio con BANCÓLDEX, se han realizado cambios en la asignación de los recursos con relación a los beneficiarios, pasando a otorgar créditos a transportadores propietarios de máximo 7 vehículos de carga, a propietarios de siete vehículos. Al revisar los créditos otorgados, se observa que la mayoría de ellos se han dirigido a personas jurídicas esto puede generar que se desvirtúe la política de renovación del parque automotor que es el fortalecimiento de propietarios persona naturales.</t>
  </si>
  <si>
    <t>Ajustar los parámetros con los cuáles se otorgan los créditos para los propietarios de los vehículos automotores terrestres de carga, a fin de fortalecer y contribuir a que las personas naturales puedan tener la oportunidad de modernizar sus equipos de transporte de carga. Modificar el sistema de reporte de información relacionado con el registro de los créditos solicitados y concedidos por Bancóldex, de tal manera que al ingresarse la información y generarse el respectivo reporte, se identifique de manera independiente los postulantes persona natural y los postulantes persona jurídica. o anterior como quiera que se usaban criterios de “mediana, pequeña y micro empresa” en relación con el valor de los activos por patrimonio bruto de declaración que poseen las personas que requieren el crédito, es decir sin diferenciar la naturaleza de los solicitantes, esto es si son personas naturales o jurídicas.</t>
  </si>
  <si>
    <t>Modificación y adecuación de formatos utilizados por Bancóldex y Ministerio de Transporte</t>
  </si>
  <si>
    <t>AUDITORIA VIGENCIA 2014
Teniendo en cuenta el sistema para el reporte de los créditos otorgados, el cupo asignado y el número de personas beneficiadas con los créditos, se observó que el reporte arrojaba como resultado que la mayoría de beneficiarios correspondía a personas jurídicas. Sin embargo, como quiera que gran cantidad de beneficiarios en la realidad son personas naturales, según los soportes allegados a la Contraloría, se propone modificar el sistema de reporte de información relacionado con el registro de los créditos solicitados y concedidos por Bancóldex, de tal manera que al ingresarse la información y generarse el respectivo reporte, se identifique de manera independiente los postulantes persona natural y los postulantes persona jurídica. lo anterior como quiera que se usaban criterios de “mediana, pequeña y micro empresa” en relación con el valor de los activos por patrimonio bruto de declaración que poseen las personas que requieren el crédito, es decir sin diferenciar la naturaleza de los solicitantes, esto es si son personas naturales o jurídicas.
El Ministerio solicitó a Bancoldex modificar el Sistema Mensual de Reporte, relacionado con el registro de los créditos solicitados y concedidos por Bancóldex, de tal manera que al ingresarse la información y generarse el respectivo reporte, se identifique de manera independiente los postulantes persona natural y los postulantes persona jurídica. Anexa Reporte Modificado.</t>
  </si>
  <si>
    <t>Se suscribió el Convenio Interadministrativo No. 117 del Ministerio de Transporte y No. 243 del Fondo Nacional del Ahorro en enero 24 de 2014, cuyo objeto es “… EL MINISTERIO promoverá el traslado al FNA de recursos con el fin de otorgar beneficios de tasa compensada, con cargo a éste, a las personas pertenecientes al gremio de transportadores, afiliados a través del producto Ahorro Voluntario Contractual (AVC) al FNA que accedan a crédito hipotecario y/o educativo…”; para lo cual el Ministerio de Transporte efectuó un desembolso de $5.000 millones Por lo anterior y de acuerdo a la respuesta de la entidad, es importante resaltar la naturaleza y las funciones establecidas al Ministerio de Transporte, las cuales se relacionan directamente con formulación y adopción de políticas, planes y proyectos en matera de Transporte y Tránsito. Se presenta una posible comisión de una conducta disciplinaria, desconociendo el debido cumplimiento de los deberes y prohibiciones contenidos en los artículos 34 y 35 establecidos en la Ley 734 de 2002</t>
  </si>
  <si>
    <t>ejecutar los recursos asignados para el mejoramiento de las condiciones sociales y la formalización laboral de los conductores de transporte de carga</t>
  </si>
  <si>
    <t>El Ministerio de Transporte, en conjunto con el Fondo Nacional del Ahorro, procederá  a ejecutar recursos en la formalización laboral de los conductores de los vehículos de carga, esto con el objetivo de  materializar el mejoramiento de las circunstancias laborales de los mismos,  y así adoptar medidas integrales para el mejoramiento de las condiciones de los actores: propietarios, clientes del servicio, conductores y sus familias. Por tal motivo se definirá el monto y el cronograma en que dichos recursos se ejecutarán en la vigencia 2016 y siguientes.</t>
  </si>
  <si>
    <t>Ejecución de recursos asignados para vivienda y educación</t>
  </si>
  <si>
    <r>
      <t xml:space="preserve">AUDITORIA VIGENCIA 2014
Frente a este hallazgo, igualmente se reitera lo dicho a la Contraloría General de la República en septiembre de 2015, en cuanto a que los fundamentos y justificación de la celebración del Convenio referido se encuentran, además del Conpes 3759 de agosto de 2013, en la Constitución y en el Plan Nacional de Desarrollo 2010-2014, reiterados en los lineamientos de política para la modernización del transporte automotor de carga, incluidos en el Observatorio de Transporte de Carga por Carretera.
</t>
    </r>
    <r>
      <rPr>
        <sz val="9"/>
        <color rgb="FFFF0000"/>
        <rFont val="Calibri"/>
        <family val="2"/>
        <scheme val="minor"/>
      </rPr>
      <t/>
    </r>
  </si>
  <si>
    <t>En la revisión realizada por la Contraloría a los expedientes de cada uno de los departamentos beneficiados con los recursos del FSSG, se encontraron las solicitudes de información realizadas por el Ministerio de Transporte, relacionadas con la ejecución de los proyectos a ser ejecutados con dichos recursos. 
Sin embargo, se evidencio que no todos los departamentos dieron respuesta a dichas solicitudes.</t>
  </si>
  <si>
    <t>Modificar el artículo sexto de la Resolución 1496 de 2011, en sentido de establecer  periodicidad y obligación a los departamentos beneficiarios en emitir respuesta a las solicitudes de información de los proyectos aprobados por el MT, financiados con recursos del FSSG.</t>
  </si>
  <si>
    <t>El Grupo de Apoyo Regional  y el Grupo de  Políticas Sectorial, elaborarán el proyecto de modificación de la Resolución y lo enviará a la Oficina Asesora Jurídica para su revisión y VoBo. y posterior firma del Ministro.</t>
  </si>
  <si>
    <t>Resolución
Memorando de remisión</t>
  </si>
  <si>
    <t>PLAN VIGENCIA 2014
Se llevó a cabo reunión en las instalaciones de la Subdirección Administrativa y Financiera del Ministerio de Transporte el día 25 de Junio de 2016, con la presencia de personal de la Oficina Asesora Jurídica, Subdirección Administrativa y Grupo de Apoyo Regional con el fin de tratar varios temas relacionados con las observaciones realizadas por los entes de Control. 
Se han realizado las siguientes actividades:
1. Reunión con personal de la Oficina Asesora Jurídica, Subdirección Administrativa y Financiera y Dirección de Infraestructura el 1 de agosto de 2016, con el fin de integrar el comité para la modificación de la Resolución. (Acta)
2. Reunión con personal de la Dirección de Infraestructura y Subdirección Administrativa y Financiera el 16 de agosto de 2016. La Dirección de Infraestructura presenta la versión No.3 del proyecto de Resolución de modificación de la administración del FSSG. La Subdirección Administrativa y Financiera realiza observaciones. (Acta)
3. Reunión interna Dirección de Infraestructura: Realizada el 13 de septiembre de 2016. Se presenta la versión No. 5 de la Resolución a uno de los  Asesores Jurídicos del Vicemisterio de Infraestructura, el cual realiza algunas modificaciones y se obtiene la versión No. 6 del proyecto de Resolución la cual se va a presentar a los Gobernadores. (Acta)
4. Reunión con la presencia de los gobernadores de los departamentos beneficiados con los recursos y personal de la Oficina Asesora Jurídica, Subdirección Administrativa y Financiera y Dirección de Infraestructura del Ministerio de Transporte el día 21 de septiembre de 2016, mediante la cual se indican varios aspectos frente a la distribución del recurso  los cuales se aprobaron en la sesión.
5. El día 12 de octubre, se llevo a cabo con personal de la Subdirección Administrativa y Financiera y de la Dirección de Infraestructura reunión con el fin de revisar la versión de la resolución, incluidos los datos concertados y aprobados por los gobernadores. En la citada reunión surgieron dudas respecto a los rendimientos financieros de los recursos y saldos de las cuentas. Se solicitó realizar la consulta al Ministerio de Hacienda. (Acta) 
6. A través de radicado No. 20163210705572 de fecha 18 de noviembre de 2016, el Ministerio de Transporte da respuesta a la solitud del MT.
7. Se remite mediante correo electrónico de fecha 26 de diciembre de 2016 la versión final del proyecto de resolución a la Subdirección Administrativa y Financiera para sus observaciones y ajustes.
8. Mediante memorando  No. 20165000286943 de fecha 29 de diciembre de 2016, se remite el proyecto de Resolución de la administración del FSSG a la Oficina Asesora Jurídica para sus observaciones y ajustes.</t>
  </si>
  <si>
    <t xml:space="preserve">Bajos avances y resultados como El Centro Inteligente de Control de Tránsito y Transporte – CICOTT Falta de una ejecución oportuna (tres años de atraso respecto a lo inicialmente propuesto), se aplazan los aportes esperados a la seguridad vial en todo el País, por no disponer de información en tiempo real, de las condiciones de la circulación vial, como insumo para una mejor gestión de las autoridades de tránsito y transporte, en aspectos como: las condiciones físicas de las vías  y el mejoramiento de la administración y supervisión de la infraestructura igualmente con la medición de impactos negativos causados por incidentes y emergencias de tránsito. </t>
  </si>
  <si>
    <t xml:space="preserve">Recopilar todos los informes, actas de reuniones, actas de seguimiento, documentos técnicos para demostrar la trazabilidad y la gestión realizada durante los 3 años. 
</t>
  </si>
  <si>
    <t>La Dirección de Transporte y Tránsito, en aras de desarrollar el CICOTT ha realizado tareas específicas de seguimiento, reuniones y estudios técnicos que van orientados a diseñar conceptualmente el CICOTT para posteriormente realizar implementación. 
Por lo anterior se debe: 
Recopilar toda la evidencia de ejecución de mesas de trabajo, seguimiento y documentación técnica que soporte lo avances  de gestión relacionados con el  CICOTT.</t>
  </si>
  <si>
    <t>Recopilar la evidencia de gestión para el proyecto</t>
  </si>
  <si>
    <t>PLAN VIGENCIA 2014
El Ministerio de Transporte en su plan de mejoramiento estableció como acción de mejora:  Recopilar todos los informes, actas de reuniones, actas de seguimiento, documentos técnicos para demostrar la trazabilidad y la gestión realizada durante los 3 años. Recopilar todos los informes, actas de reuniones, actas de seguimiento, documentos técnicos para demostrar la trazabilidad y la gestión realizada durante los 3 años. 
en &gt;Cumplimiento  de lo establecido presentó documento que contiene: 
" PLAN VIGENCIA 2014
1. Ficha del proyecto de inversión CICOTT
1.1. Justificación SINITT como parte del CICOTT.
1.2. Contratos/proyectos que se derivan del CICOTT.
2. CICOTT 2015
2.1. Presupuesto vigencia 2015.
2.2. Proyectos 2015
2.3. Anexo I: actas de reuniones y listas de asistencia. Decreto 2060 de 22 de octubre de 2015 y Resolución 4303 de 23 de octubre de 2015.
3. CICOTT 2016
3.1. Presupuesto vigencia 2016.
3.2. Proyectos 2016
3.3. Anexo II: actas de reuniones y listas de asistencia.
4. CICOTT 2017
4.1. Presupuesto vigencia 2017.
4.2. Proyectos propuestos 2017."
Actualmente el MT tiene toda la evidencia de reuniones, divulgaciones, socializaciones realizadas para la definición de los anexos técnicos y de la política publica que enmarca la implementación del SINITT como sistema central del CICOTT, es necesario tener en cuenta que alcanzar los factores clave de los SIT tales como escalabilidad, integración, interoperabilidad, intercambiabilidad de equipos y expansión, ya sea entre sistemas o equipos; generan una preocupación en el gobierno nacional, ya que son ellos quienes por medio de políticas públicas deben establecer las directrices frente al uso creciente de tecnologías avanzadas en los sistemas modernos de transporte y de tránsito dentro de la infraestructura nacional que involucren su complejidad y su importancia.
El CICOTT con su sistema central SINITT - Sistema Inteligente Nacional para la infraestructura el Tránsito y el Transporte, es el punto central de gestión y coordinación de los diferentes SIT que se establezcan en las vías nacionales .  El CICOTT con su sistema central implementado, permite cumplir objetivos estratégicos como gestión y control del tránsito y transporte, entrega de información oportuna a los viajeros y respuesta oportuna a accidentes y otros incidentes, por ello las evidencias van entorno a la socialización de cada uno de los ITS a implementar, la política pública a emitir. 
Las publicaciones de los documentos técnicos serán cargados al SUIFP, la publicación de la política pública se encuentra en la página del MT y los borradores de la política en materia de certificación, resolución de marca COLPASS: https://www.mintransporte.gov.co/Documentos/Normatividad/grupo_its</t>
  </si>
  <si>
    <t>a) Realizar Seguimientos y requerimientos a la concesión y a los organismos de tránsito a efectos de mejorar la calidad de los Datos y culminar migración.
b) Realizar la evaluación necesaria en el marco del contrato, y del usuario para implementar la validación de la huella.</t>
  </si>
  <si>
    <t>a) Definir la estrategia para mejorar la calidad de datos del RNA y culminar la migración a RUNT por parte de los Ots.
b)  Analizar las alternativas viables para implementar la validación de la huella con la BD de RNEC.</t>
  </si>
  <si>
    <t>a) Documento.
b) Documento</t>
  </si>
  <si>
    <t>PLAN VIGENCIA 2014
En cuanto a carga el OT de Bogotá ha revisado el 20% y la migración de OT Bogotá ha cargado un 20% más.  La validación de la huella no se ha podido implementar debido a que la tarifa que debería pagar el ciudadano es alta.
a) Se realizaron reuniones con la concesión la interventoría y los organismos de tránsito y se les entrego la información del RNA de carga para que sea validada y actualizada en el sistema.
A la fecha se avanzó en un 20% de la migración a RUNT del OT de Bogotá, pendiente de realizar reunión con el RUNT para que informe el estado de la migración del resto del país.
b) Se contrató una consultoría a efectos de determinar el cobro de dicha validación al usuario, así mismo la consultoría estableció el valor que debería cobrarse al usuario por dicha validación. A la fecha se está analizando la viabilidad de dicho cobro por el Ministerio.</t>
  </si>
  <si>
    <t>No aprobación del Crédito BID, y modificación en los objetivos para la estrategia a desarrollar en la gestión vial departamental.</t>
  </si>
  <si>
    <t>Si bien no hubo crédito BID, El Ministerio de Transporte adelantará las siguientes acciones:
A. Institucionalizar el Plan Vial Regional, permitiendo la continuidad del programa en el tiempo para contar con el 100% de los PVD aprobados .
B. Actualizar la metodología para elaboración planes viales y la adopción del mismo mediante acto administrativo. C. Elaboración de la propuesta de documento CONPES encaminado a la solicitud de recursos para el apoyo a las regiones en la elaboración de E&amp;D de los corredores regionales intermodales de transporte.</t>
  </si>
  <si>
    <t xml:space="preserve">
A. Apoyo en la Elaboración de los PVD.
</t>
  </si>
  <si>
    <t xml:space="preserve">
A. PVD aprobados.</t>
  </si>
  <si>
    <t>PLAN VIGENCIA 2014
Se aprobó el  Plan Vial Departamental - PVD del Guaviare  mediante radicado No.20165000319031 y el de Antioquia con el Radicado 201650003892816 , se  cuenta en la actualidad con  el 100% de los Planes Viales Departamentales.</t>
  </si>
  <si>
    <t xml:space="preserve">B. Teniendo en cuenta las observaciones aquí planteadas y los resultados de la evaluación ex ante de la primera etapa del PVR - Crédito BID, revisar las fichas actuales y ajustar la metodología para posteriormente adoptarla mediante acto administrativo. 
</t>
  </si>
  <si>
    <t xml:space="preserve">
B. Metodología y proyecto Resolución.</t>
  </si>
  <si>
    <t>PLAN VIGENCIA 2014
La metodología de planes viales ya se tiene formulada, en cuanto a la  implementación se hará mediante resolución, la cual se encuentra en revisión por parte de la oficina asesora Jurídica del Ministerio de Transporte, la cual fue remitida pendiente el memorando No. 20165000250193, del 2 de noviembre de 2016.</t>
  </si>
  <si>
    <t>C. Adelantar las gestiones pertinentes para la elaboración de la propuesta de documento CONPES.</t>
  </si>
  <si>
    <t xml:space="preserve">
C. Propuesta de documento CONPES </t>
  </si>
  <si>
    <t xml:space="preserve">PLAN VIGENCIA 2014
Se elaboro propuesta de documento COMPES  - " POLÍTICA POR LA CUAL SE ADOPTA LA SEGUNDA ETAPA DEL PROGRAMA PLAN VIAL REGIONAL - PVR, Y LA METODOLOGÍA PARA FORMULAR PLANES VIALES REGIONALES DE INFRAESTRUCTURA INTERMODAL DE TRANSPORTE" </t>
  </si>
  <si>
    <t>Baja efectividad en la ejecución de las tareas misionales legalmente asignadas, Debilidades en la planeación de   las metas  propuestas</t>
  </si>
  <si>
    <t xml:space="preserve">Realizar seguimiento trimestral   al cumplimiento de metas y 
presentar  análisis de avance al Comité  Institucional de Desarrollo Administrativo, para la toma de decisiones </t>
  </si>
  <si>
    <t>Informe  trimestral de avance de la gestión del Ministerio  presentado al Comité  Institucional de Desarrollo Administrativo</t>
  </si>
  <si>
    <t>Informes Trimestral</t>
  </si>
  <si>
    <t>OFICINA ASESORA DE PLANEACIÓN</t>
  </si>
  <si>
    <t>PLAN VIGENCIA 2014
Se han presentado de manera oportuna en cumplimiento del informe de procesos del Sistema de Gestión de Calidad.</t>
  </si>
  <si>
    <t xml:space="preserve">No obstante se  tienen en  algunos procesos  indicadores de  eficiencia y efectividad, no todos los procesos  han  analizado la necesidad  de  diseñar indicadores que  midan   otro tipo de resultados diferentes a la eficacia, que puedan mostrar la gestión desde otros puntos de vista.  </t>
  </si>
  <si>
    <t xml:space="preserve">Revisar  y ajustar los indicadores de todos los procesos con el acompañamiento de la  Oficina Asesora de Planeación, donde se definan indicadores de eficiencia, eficacia y efectividad. </t>
  </si>
  <si>
    <t>Presentar para aprobación del Comité   Institucional de Desarrollo Administrativo la nueva batería de indicadores.</t>
  </si>
  <si>
    <t>Batería de Indicadores</t>
  </si>
  <si>
    <t>PLAN VIGENCIA 2014</t>
  </si>
  <si>
    <t>Desconocimiento de este tipo de proyectos y tecnologías, en un total de más de dos años  para el caso del CICOTT, no hubo gestión en el desarrollo del proyecto entre los involucrados como Mintransporte y Colciencias, evidenciando deficiente planeación, falta de ejecución de los recursos, retrasos e impacto negativo en la gestión de la entidad. Adicionalmente, los informes de seguimiento por parte del supervisor del Ministerio son incompletos no detallan los avances, la situación financiera del proyecto y no se exige a Colciencias la oportunidad en la contratación con un tercero que ejecute el proyecto</t>
  </si>
  <si>
    <t xml:space="preserve">Diseñar del SINITT el cual es el  Sistema Inteligente Nacional para la infraestructura el Tránsito y el Transporte, será el punto central de gestión y coordinación de los diferentes SIT Sistemas Inteligentes que se establezcan en las vías nacionales y los principales puntos de ruptura de las cadenas. El CICOTT con su sistema central gestionará la información del sector Transporte, para la oportuna toma de decisiones y cumplir los objetivos del PND. </t>
  </si>
  <si>
    <t xml:space="preserve">La Dirección de Transporte y Tránsito, en aras de desarrollar el CICOTT se precisa tener diseñado e implementado incluyendo su ingeniería de detalle el SINITT Sistema Inteligente Nacional para la infraestructura el tránsito y el transporte fundamentado en el Decreto 2060 de 2015, Sistema que reúne todos los subsistemas ITS que harán parte del CICOTT por lo tanto para desarrollar adecuadamente el CICOTT se requiere estructurar  todos los sistemas de Información que hacen parte del SINITT .
Es importante aclarar que en el 2015 se contrató el diseño conceptual del CICOTT el cual fue entregado al Ministerio de Transporte en Diciembre del mismo año; sin embargo, no se continuó con el diseño de detalle porque del diseño conceptual del CICOTT en le cual se realiza un análisis detallado de Riesgos y de los estudios realizados se identifica la necesidad de tener el acceso a la información. En ese orden de ideas, se ha decidido congelar el desarrollo de la infraestructura física del CICOTT; teniendo en cuenta que antes de proceder a la ingeniería de detalle del CICOTT y su posterior construcción, se programan las actividades encaminadas a desarrollar los Sistemas Inteligentes que lo alimentarán.
Definir la fase 2 de la arquitectura del SINITT 
Definir módulo SigAlert
Definir módulo SigDatos (SIGBIG)
Definir módulo SigReglas
Definir módulo SigMapas
Definir ITS Carsharing (préstamo – alquiler de vehículos)
Definir sistema de Integración del Sistema de Información de Concesiones SICC
Definir los nuevos registros de tránsito (6) en integración al SINITT
  </t>
  </si>
  <si>
    <t>Desarrollar estudios técnicos que fundamentan la política pública de los ITS a implementar de contribuir con la seguridad vial y al control del cumplimiento de las normas de tránsito y transporte.</t>
  </si>
  <si>
    <t>PLAN VIGENCIA 2014
Actualmente el MT tiene proyectado y cargado en el SUIFP del DNP para el proyecto CICOTT los siguientes subproyectos para poder cumplir la acción especifica para compromiso de 2017: 
Definir la fase 2 de la arquitectura del SINITT 
Definir módulo SigAlert: Alertas para el CICOTT
Definir módulo SigDatos (SIGBIG): Datos
Definir módulo SigReglas: Reglas de Negocio
Definir módulo SigMapas: Sistema de información geográfica
Definir ITS Carsharing (préstamo – alquiler de vehículos)
Definir sistema de Integración del Sistema de Información de Concesiones SICC
Definir los nuevos registros de tránsito (6) en integración al SINITT</t>
  </si>
  <si>
    <t xml:space="preserve">El  atraso conllevó a  que la concreción de la política en el anterior PND, se dejara de aprovechar nuevas estrategias, por lo que estos estudios quedan aplazados en el futuro inmediato, imposibilitando el resultado final a lo que se debe llegar,  que es dotar a la totalidad del territorio nacional, de infraestructura terrestre y marítima con una red estructurada de corredores de transporte de alta eficiencia. </t>
  </si>
  <si>
    <t>Elaborar módulos 1 y 2 del Plan Maestro de Transporte Intermodal 2015-2035 como requisito del PND 2014-2018 (del cual el PEIIT sea insumo y base para la formulación al ser un modelo de transporte como tal, no un Plan Maestro)</t>
  </si>
  <si>
    <t xml:space="preserve">
MODULO 2 - PMTI
* Evaluación Logística de corredores
* Accesos a ciudades
* Fuentes alternativas de financiación
* Análisis Normativo                                                          * Maduración de proyectos </t>
  </si>
  <si>
    <t xml:space="preserve">
Documentos:                                            Módulo 2 del Plan Maestro de transporte Intermodal - PMTI 
</t>
  </si>
  <si>
    <t xml:space="preserve">PLAN VIGENCIA 2014
El Viceministerio de Infraestructura a 31 de diciembre de 2016 se encuentra en la revisión y análisis de los informes finales de todos los componentes desarrollados el módulo II del Plan Maestro de Transporte Intermodal: * Evaluación Logística de corredores, * Accesos a ciudades, * Fuentes alternativas de financiación, * Análisis Normativo y * Maduración de proyectos. Se tiene previsto publicar un documento oficial durante el I trimestre del 2017.  </t>
  </si>
  <si>
    <t>Deficiencias de control documental y Debilidades en el proceso de supervisión.</t>
  </si>
  <si>
    <t>Revisión de los actos administrativos existentes, frente al contrato 033 de 2007  y la Demanda Arbitral interpuesta por el concesionario contra el Ministerio de Transporte relacionada con la tarifa por inscripción de personas naturales y jurídicas ante el RUNT y definición de la devolución de los dineros recaudados.</t>
  </si>
  <si>
    <t xml:space="preserve">Análisis de los actos administrativos y expedición de concepto jurídico relacionado con la devolución de los dineros recaudados por inscripción de personas naturales y jurídicas, teniendo en cuenta la demanda arbitral interpuesta por el concesionario.
</t>
  </si>
  <si>
    <t>Concepto</t>
  </si>
  <si>
    <t xml:space="preserve">PLAN VIGENCIA 2014
El procedimiento ya se definió pero no se han hecho devoluciones debido a los costos (Adjunto copia de las actas y los comunicados generados). </t>
  </si>
  <si>
    <t>Debilidades en el proceso de supervisión de la Interventoría y del Ministerio.</t>
  </si>
  <si>
    <t>Requerir a la concesión RUNT para la firma de los nuevos Acuerdos de Niveles de Servicio.</t>
  </si>
  <si>
    <t xml:space="preserve">Documento </t>
  </si>
  <si>
    <t xml:space="preserve">PLAN VIGENCIA 2014
Mediante radicado Numero 20164010061133 del 14 de abril de 2016, se remitió proyecto de Otro sí Modificatorio Numero 9 a la oficina Asesora Jurídica para su revisión y validación. Con la aprobación y firma del documento se cumple al 100% el hallazgo. Eso se hizo y en jurídica reposa el documento pero la concesión manifestó verbalmente su intención de no acogerse a un nuevo acuerdo de niveles de servicio por no estar de acuerdo con los mismos. 
</t>
  </si>
  <si>
    <t>No se da cumplimiento al Manual de Supervisión e Interventoría.</t>
  </si>
  <si>
    <t>Realizar capacitación sobre el contenido y aplicación del Manual de Supervisión e Interventoría.</t>
  </si>
  <si>
    <t xml:space="preserve">Solicitar  y realizar la capacitación para Supervisores e Interventores, en la elaboración de informes y soportes que debe contener y allegarse al expediente contractual.
Realizar capacitaciones de actualización  a los supervisores e interventores sobre el contenido y aplicación del Manual de Supervisión e Interventoría.
</t>
  </si>
  <si>
    <t>Documento
Registro de asistencia a la Capacitación</t>
  </si>
  <si>
    <t>PLAN VIGENCIA 2014
El 14 de Octubre de 2016, se dictó  curso de supervisión de contratos en el auditorio Modesto Garcés 
Se expidieron las comunicaciones radicados:  20161330099763 del 21 de junio de 2016,  20163000245463  de fecha 27 de octubre de  2016 de solicitud anticipado y el radicado de alcance  No.2163000267733 del 30 de noviembre de  2016 , además el  radicado No.20163000269263  del 5 de diciembre de 2016 de cierre de vigencia fiscal, también correo de secretaría general el martes 06/12/2016 4:37 p. m.</t>
  </si>
  <si>
    <t>Deficiencias de planeación y de la etapa precontractual</t>
  </si>
  <si>
    <t>Implementar controles para asegurar que los Pliegos de Condiciones estén sustentados en la necesidad planteada en el Estudio Previo.</t>
  </si>
  <si>
    <t>Mesa de trabajo con el Jefe de la Oficina Jurídica y las unidades ejecutoras para determinar controles a implementar.
Elaboración de documento</t>
  </si>
  <si>
    <t>Documento</t>
  </si>
  <si>
    <t>PLAN VIGENCIA 2014
Se determinó realizar capacitación, la cual fue efectuada por el grupo de contratos de la Oficina Asesora Jurídica, en socialización del Manual de Contratación el día 23 de diciembre de 2016 a las 10:00 a.m.  en el Auditorio Modesto Garcés.</t>
  </si>
  <si>
    <t>PLAN VIGENCIA 2014
El 14 de Octubre de 2016, se dictó  curso de supervisión de contratos en el auditorio Modesto Garcés.</t>
  </si>
  <si>
    <t>Deficiencias en el cargue y actualización de la información en las plataformas destinadas por el DNP.</t>
  </si>
  <si>
    <t>Capacitación al funcionario o colaborador responsable en el cargue y actualización de la Información tanto en SUIFP como en SPI</t>
  </si>
  <si>
    <t xml:space="preserve">Se solicitará a la oficina de Planeación del Ministerio una capacitación al Funcionario o Colaborador responsable en la Formulación del Proyecto RUNT en SUIFP, como en la actualización de la información en la plataforma SPI. Así mismo, la inscripción a las capacitaciones que dicta el DNP </t>
  </si>
  <si>
    <t>Capacitaciones realizadas</t>
  </si>
  <si>
    <t>PLAN VIGENCIA 2014
- Se realizó la capacitación al Funcionario Responsable de los reportes tanto en el SUIFP y en el SPI   (A la fecha el proyecto se encuentra al día).
- Respecto a la Capacitación con el DNP se envío la Información del Responsable, pero aun no se abren los cursos. No obstante la oficina asesora de planeación ha venido acompañando al funcionario responsable en el reporte de la información (A la fecha el proyecto se encuentra al día).</t>
  </si>
  <si>
    <t>Indebida planeación, falta de articulación entre la Dirección Transito y  la Coordinación del Grupo RUNT, improvisación de actuaciones administrativas, falencias en los estudios de necesidad, de factibilidad y pre factibilidad, indebida asesoría jurídica y financiera.</t>
  </si>
  <si>
    <t xml:space="preserve">Según la necesidad, ajustar la Planificación de los procesos contractuales  que realizará el grupo RUNT en cada una de las Actividades y en caso de realizar alguna modificación realizar la correspondiente justificación. </t>
  </si>
  <si>
    <t>Mejorar la planificación de los procesos que se piensan contratar y de la programación del presupuesto de conformidad al Decreto 111 de 2003, ajustándolos a las necesidades reales del proyecto.</t>
  </si>
  <si>
    <t>Programación del presupuesto de conformidad al Decreto 111 de 2003</t>
  </si>
  <si>
    <t>PLAN VIGENCIA 2014
- Se contrató personal con experiencia en procesos contractuales para minimizar las falencias de vigencias anteriores, lo cual se verifica en el requisito de proveedores antes de la contratación.
- Se realiza seguimiento semanal a la ejecución de los proyectos que van de la mano con los semáforos de Vicepresidencia.
- Se realizó la planeación del proyecto con antelación a la formulación de la ficha y la cadena de valor. 
De igual Forma cualquier modificación se está actualizando en la ficha BPIN.</t>
  </si>
  <si>
    <t>Los Entes gestores (Transmetro y Metrocali) no reportan la información financiera de acuerdo con los parámetros del manual financiero. Del SITP  de Bogotá solo se consolidaba la troncal NQS con financiación del Banco Mundial</t>
  </si>
  <si>
    <t>Requerir a los Entes gestores Transmetro y Metrocali el envío de toda la información financiera de los proyectos SITM de acuerdo con los parámetros del manual financiero y consolidar por parte de la UMUS la información.</t>
  </si>
  <si>
    <t>Estados de inversión acumulada -EIA conciliados con Transmetro y Metrocali con la totalidad de la información de ejecución de infraestructura</t>
  </si>
  <si>
    <t xml:space="preserve">Estado de inversión acumulada conciliada </t>
  </si>
  <si>
    <t xml:space="preserve">PLAN VIGENCIA 2014
En las visitas de seguimiento financiero a los entes gestores, se da especial énfasis a la depuración de la información de acuerdo a los parámetros del manual financiero     </t>
  </si>
  <si>
    <t>Requerir al Ente gestor Transmilenio el envío de toda la información financiera de los proyectos SITM de acuerdo con los parámetros del manual financiero y consolidar por parte de la UMUS la información.</t>
  </si>
  <si>
    <t>Estados de inversión acumulada -EIA conciliados con Transmilenio con la totalidad de la información de ejecución de infraestructura</t>
  </si>
  <si>
    <t xml:space="preserve">PLAN VIGENCIA 2014. 
Seguimiento a 19 de julio de 2016: teniendo en cuenta que el informe consolidado de los proyectos SITM no contempla a Transmilenio, Metrocali y Transmetro a la fecha se han adelantado las siguientes actividades:  TRANSMILENIO: en principio se consolidaba la Troncal NQS en el informe consolidado BIRF en desarrollo de las voluntades suscrito con el Banco Mundial, a principios del año 2014 la UMUS tomo la determinación de iniciar un ejercicio de consolidación de la información financiera de los ocho SITM que se espera finalizar a diciembre de 2016. al momento se ha trabajado en la elaboración de los archivos planos correspondientes a los meses comprendidos entre enero a diciembre de 2013, con el fin de incorporarlos en el software financiero Helisa y poder generar reportes financieros para corroborar que la información importada este igual a la suministrada por el Ente Gestor.
TRANSMETRO S.A.: Acogiéndose a los conceptos de la contaduría General de la Nación, respecto a la ejecución de los proyectos cofinanciados y con manejo de los recursos el encargo fiduciario, la UMUS actualizo el manual financiero en junio de 2013, homologando la ejecución de las cuentas del proyecto en cuentas de orden de acuerdo con esta nueva filosofía contable; sin embargo el Ente Gestor no se acogió al proceso de homologación establecido en el manual financiero para los SITM, reportando a la UMUS información Financiera hasta junio de 2014.
El 18 de Marzo de 2016 se realizo una visita al sistema Transmetro donde se elaboro un plan de acción donde el Ente Gestor se propone el envío de la información de los trimestres enero-feb-mzo-2015 y abril-mayo-junio-2015 al igual que los dos (2)trimestres próximos de forma homologada, es decir equiparar los códigos contables según su  sistema de información para que pueda ser agregada o consolidada. Los envíos  se harían de acuerdo a la contabilidad oficial  y actuales del ente gestor, hasta enero 1 de 2015  cuando se adopte en un  Nuevo Manual Financiero alineado con la  Resolución CGN 414 de 2014. El Ente gestor envió la información consolidada estamos a la espera del envió de la demás información financiera, información que se ha solicitado por medio de correos electrónicos y tal como se evidencia en el plan de acción suscrito entre la UMUS y Transmetro S.A.
METROCALI S.A.: En consideración que los aportes de la Nación eran financiados con recursos de empréstito BID no era objeto de consolidación por parte de la UMUS; MetroCali presentaba un informe financiero independiente en otro formato de acuerdo con los requerimientos del BID, el cual era generado por el Ente Gestor, por este motivo la UMUS debe incluir en el software financiero helisa la información financiera desde la vigencia 2013. A la fecha se esta importando la información financiera por medio de archivos planos.
</t>
  </si>
  <si>
    <t xml:space="preserve">No se dispone de procedimientos debidamente aprobados por los entes territoriales  y entes gestores para la entrega y recibo de la infraestructura </t>
  </si>
  <si>
    <t xml:space="preserve">Requerir a los entes gestores y entes territoriales, la definición de los procedimientos y plazos para la entrega de las obras de infraestructura, con las salvedades dispuestas en el Manual Financiero </t>
  </si>
  <si>
    <t xml:space="preserve">Procedimientos elaborados para entrega de obras por el ente gestor y entidad territorial, con las salvedades dispuestas en el Manual Financiero </t>
  </si>
  <si>
    <t xml:space="preserve">Procedimientos requeridos </t>
  </si>
  <si>
    <t>PLAN VIGENCIA 2014
El  marco de los comités fiduciarios de cada proyecto se ha insistido en la entrega y recibo de las obras del proyecto.   
La meta corresponde a 3 SITM  para el presente año</t>
  </si>
  <si>
    <t>Estados de inversión acumulada -EIA conciliados con Transmetro y Metrocali con la totalidad de la información financiera</t>
  </si>
  <si>
    <t xml:space="preserve">Estados de inversión acumulada -EIA conciliados con Transmilenio con la totalidad de la información financiera </t>
  </si>
  <si>
    <t xml:space="preserve">PLAN VIGENCIA 2014. Seguimiento a 19 de julio de 2016: teniendo en cuenta que el informe consolidado de los proyectos SITM no contempla a Transmilenio, Metrocali y Transmetro a la fecha se han adelantado las siguientes actividades:  TRANSMILENIO: en principio se consolidaba la Troncal NQS en el informe consolidado BIRF en desarrollo de las voluntades suscrito con el Banco Mundial, a principios del año 2014 la UMUS tomo la determinación de iniciar un ejercicio de consolidación de la información financiera de los ocho SITM que se espera finalizar a diciembre de 2016. al momento se ha trabajado en la elaboración de los archivos planos correspondientes a los meses comprendidos entre enero a diciembre de 2013, con el fin de incorpóralos en el software financiero Helisa y poder generar reportes financieros para corroborar que la información importada este igual a la suministrada por el Ente Gestor.
TRANSMETRO S.A.: Acogiéndose a los conceptos de la contaduría General de la Nación, respecto a la ejecución de los proyectos cofinanciados y con manejo de los recursos el encargo fiduciario, la UMUS actualizo el manual financiero en junio de 2013, homologando la ejecución de las cuentas del proyecto en cuentas de orden de acuerdo con esta nueva filosofía contable; sin embargo el Ente Gestor no se acogió al proceso de homologación establecido en el manual financiero para los SITM, reportando a la UMUS información Financiera hasta junio de 2014.
El 18 de Marzo de 2016 se realizo una visita al sistema Transmetro donde se elaboro un plan de acción donde el Ente Gestor se propone el envío de la información de los trimestres enero-feb-mzo-2015 y abril-mayo-junio-2015 al igual que los dos (2)trimestres próximos de forma homologada, es decir equiparar los códigos contables según su  sistema de información para que pueda ser agregada o consolidada. Los envíos envíos se harían de acuerdo a la contabilidad oficial  y actuales del ente gestor, hasta enero 1 de 2015  cuando se adopte en un  Nuevo Manual Financiero alineado con la  Resolución CGN 414 de 2014. El Ente gestor envío la información consolidada estamos a la espera del envío de la demás información financiera, información que se ha solicitado por medio de correos electrónicos y tal como se evidencia en el plan de acción suscrito entre la UMUS y Transmetro S.A.
METROCALI S.A.: En consideración que los aportes de la Nación eran financiados con recursos de empréstito BID no era objeto de consolidación por parte de la UMUS; MetroCali presentaba un informe financiero independiente en otro formato de acuerdo con los requerimientos del BID, el cual era generado por el Ente Gestor, por este motivo la UMUS debe incluir en el software financiero helisa la información financiera desde la vigencia 2013. A la fecha se esta importando la información financiera por medio de archivos planos.
</t>
  </si>
  <si>
    <t xml:space="preserve">Debilidades en el control interno de los entes gestores al momento de elaborar, revisar, aprobar, presentar y remitir la respectiva información financiera </t>
  </si>
  <si>
    <t>Requerir a los entes gestores para que en las notas explicativas reflejen las diferencias entre los saldos de las fuentes disponibles y se sustenten adecuadamente</t>
  </si>
  <si>
    <t>Conciliaciones debidamente sustentadas</t>
  </si>
  <si>
    <t xml:space="preserve">Conciliación por ente gestor </t>
  </si>
  <si>
    <t>PLAN VIGENCIA 2014
Como se puede evidenciar en las notas contables del Estado de Inversión Acumulada y Balance de Prueba consolidado de los proyectos SETP con corte a diciembre de 2015, se presentan diferencias entre el Saldos Disponibles por Fuentes de Financiación y Saldos de Cierre de Efectivo en las ciudades de Montería, Pasto, Popayán, Santa Marta, y Valledupar, con la sustentación de las diferencias presentadas de cada una de las ciudades, excepto Montería Y Santa Marta.
Las ciudades de Armenia, Neiva y Sincelejo no presentan diferencias entre saldos.</t>
  </si>
  <si>
    <t>Deficiencia en la implementación de la Política Nacional de Transporte Urbano y Masivo, que se ejecuta con el apoyo y acompañamiento del Gobierno Nacional, en cuanto a la obligación de seguimiento que éste debe realizar a los proyectos SITM y que se encuentra establecido en los convenios de cofinanciación referidos.</t>
  </si>
  <si>
    <t xml:space="preserve">Se realizará conjuntamente entre el Ministerio de Transporte y los Entes Gestores, un plan de Acción concertado entre las partes, con el objeto de establecer los Hitos necesarios para el cumplimiento de los objetivos trazados en los diferentes CONPES a fin dar cumplimiento a los recursos asignados en su componente de Infraestructura. Esta acción se ejecutará para aquellos proyectos que a la fecha presenten un avance físico en su ejecución menor al 90% ( salvo Transcaribe). </t>
  </si>
  <si>
    <t xml:space="preserve">Elaborar plan de acción  para los Sistemas de: Bucaramanga, Medellín, Cali </t>
  </si>
  <si>
    <t xml:space="preserve">PLAN VIGENCIA 2014
El Ministerio de Transporte junto con el Ministerio de Hacienda y Crédito Público, el Departamento Nacional de Planeación y la Superintendencia de Transporte vienen estructurando unos planes de acción que involucran los siguientes ejes estructurantes: Compromiso territorial, Gobierno Corporativo, infraestructura, ejecución presupuestal y operación. 
Dichos planes se han desarrollado a partir de mesas de trabajo internas entre cada una de las entidades antes indicadas, posteriormente se realizará la socialización en el Comité de Viceministros para su aprobación, previamente al envío a cada uno de los entes territoriales donde operan los SITM. 
A la fecha, se encuentran planteados los planes de acción de los proyectos que se desarrollan en Bucaramanga, Medellín, Cali    </t>
  </si>
  <si>
    <t>Ninguno de los SETP se ha implementado dentro de los periodos establecidos en los CONPES, debido a que las obras no se han terminado, entre otras porque en su estructuración no se tuvo en cuenta el estado de las redes de servicios públicos, intervención de los centros históricos, la dificultad particular para la adquisición predial y la disponibilidad de recursos por parte de los municipios.</t>
  </si>
  <si>
    <t xml:space="preserve">PLAN VIGENCIA 2014
Dentro de la ejecución de los SETP, se ha identificado que algunos de los componentes elegibles en los cuales se divide el proyecto, están llegando a su tope de inversión sin cumplir la meta planteada en los documentos Conpes, mientras se evidencia que otros componentes no van a ser ejecutados en los montos inicialmente establecidos, dada la maduración en los procesos de estructuración y ejecución. 
Por esta razón, el Ministerio de Transporte junto con el Ministerio de Hacienda y Crédito Público y el Departamento Nacional de Planeación  vienen trabajando en la elaboración de un documento Conpes que flexibilice la redistribución de componentes en cada uno de los proyectos SETP del País. 
Lo anterior permitirá ajustar el desarrollo de la infraestructura a la realidad de los proyectos con miras a elaborar los planes de acción de los SETP, teniendo todos los elementos necesarios que permitan la posterior puesta en marcha de los sistemas.  </t>
  </si>
  <si>
    <t>Falta de efectividad en el acompañamiento a los entes ejecutores y autoridades locales de tránsito y transporte, como parte del seguimiento que realiza el Ministerio de Transporte a la ejecución de las obligaciones contempladas en los convenios, función consignada en la Resolución 269 de 2012, que se evidencia, en el escaso desarrollo de políticas y mecanismos de administración de la demanda para garantizar la prestación del servicio en condiciones de calidad y seguridad, afectándose la eficiencia en la gestión del Ministerio, por cuanto impacta su obligación contractual  de coordinación de acciones con los entes territoriales, que permitan superar este aspecto de la demanda, y mejoren integralmente la calidad en la operación de los SITM.
Entonces las demandas de en los SITM se encuentran por debajo de los niveles esperados.
Las fechas de entrada en operación de los SETP no se han cumplido.</t>
  </si>
  <si>
    <t>Desarrollar planes de acción y mejoramiento. Con base en lo anterior, desde el ministerio de transporte se vienen adelantando planes de acompañamiento y seguimiento a los entes gestores con el fin de fortalecer procesos como:
1. Fortalecimiento institucional: diagnostico, evaluación y propuesta de la estructura organizacional de los entes gestores que va desde el conocimiento del organigrama general hasta el conocimiento del manual de funciones de los profesionales y/o áreas que hacen parte del ente gestor.
2. Fortalecimiento técnico: con base en las estructuraciones técnicas desarrolladas contratadas por los entes gestores, el ministerio de transporte acompaña al equipo técnico para revisar la incorporación apropiada de las diferentes variables que hacen parte del componente técnico y que son requeridas para una implementación gradual de los sistemas. Estos componentes están asociados a: 
- La construcción de la matriz o/d (demanda estimada y proyectada), en conjunto con los planes de expansión de las ciudades.
- Seguimiento al comportamiento de la demanda vs. La incorporación gradual de la oferta de transporte
- Seguimiento a la operación para validar parámetros de niveles de servicio.</t>
  </si>
  <si>
    <t>Mesas Técnicas de trabajo con los entes gestores para formular planes de acción</t>
  </si>
  <si>
    <t>Informes Técnico de Seguimiento a la operación.</t>
  </si>
  <si>
    <t>PLAN VIGENCIA 2014
 Se han elaborado dos informes a los SETP de Montería y Armenia.  Para la vigencia 2017 se realizarán las visitas a los restantes SITM y SETP a los sistemas cofinanciados por la Nación. 
La Unidad de Movilidad Urbana Sostenible del Ministerio de Transporte en el marco de sus funciones de acompañamiento y seguimiento ha realizado visitas de carácter técnico a algunos de los SITM y SETP con el fin de realizar un diagnostico de la situación actual en términos de operación o estructuración del sistema a fin de generar recomendaciones y sugerencias para los entes gestores encaminadas al mejoramiento en la prestación del servicio o en el caso de los SETP a lograr que los proyectos se ajusten a las necesidades y realidades de cada ciudad. 
En este sentido, las visitas han tenido como resultado un informe técnico de seguimiento a la operación para las ciudades de Bucaramanga, Cartagena, Montería, Sincelejo y Armenia. 
La UMUS ha proyectado realizar visitas a las restantes ciudades durante la presente vigencia. 
Los informes han sido remitidos a los entes gestores para su evaluación y posible implementación.</t>
  </si>
  <si>
    <t>La implementación de los sistemas integrados de transporte masivo SITM no han tenido el impacto deseado en cuanto a los beneficios planteados en los documentos conpes, que se relacionan con la política de garantizar la prestación de un servicio de transporte urbano de mayor seguridad en la que prevalece la protección de los usuarios, y sin que desde el seguimiento que realiza el Ministerio de Transporte, se hayan coordinado gestiones efectivas a nivel interinstitucional (entidades del orden nacional, territorial y Banca Multilateral)  tendientes a realizar ajustes asertivos que permitan el adecuado desarrollo de los sistemas de transporte
ACCIDENTALIDAD A CAUSA DEL ESTADO DE LA FLOTA DE LOS SITM</t>
  </si>
  <si>
    <t>Desarrollar planes de acción y mejoramiento, con el fin de atacar externalidades asociadas a la seguridad en la operación de los SITM y SETP. 
Con base en lo anterior, desde el ministerio de transporte se vienen adelantando planes de acompañamiento y seguimiento a los entes gestores con el fin de fortalecer procesos como:
1. Fortalecimiento institucional: diagnostico, evaluación y propuesta de la estructura organizacional de los entes gestores que va desde el conocimiento del organigrama general hasta el conocimiento del manual de funciones de los profesionales y áreas que hacen parte del ente gestor.
2. Fortalecimiento técnico: con base en las estructuraciones técnicas desarrolladas contratadas por los entes gestores, el ministerio de transporte acompaña al equipo técnico para revisar la incorporación apropiada de las diferentes variables que hacen parte del componente técnico y que son requeridas para una implementación gradual de los sistemas. Estos componentes están asociados a: 
- Planes de modernización de flota.
- Manual de operaciones.
- Condiciones de seguridad en la operación
- Sistemas de Gestión y Control de Flota.</t>
  </si>
  <si>
    <t>Informes Técnico de Seguimiento a la seguridad operacional</t>
  </si>
  <si>
    <t xml:space="preserve">PLAN VIGENCIA 2014
 La Unidad de Movilidad Urbana Sostenible del Ministerio de Transporte en el marco de sus funciones de acompañamiento y seguimiento ha realizado visitas de carácter técnico a algunos de los SITM con el fin de realizar un diagnostico de la situación actual en términos de operación a fin de generar recomendaciones y sugerencias para los entes gestores encaminadas al mejoramiento en la prestación del servicio. 
En este sentido, las visitas han tenido como resultado un informe técnico de seguimiento a la operación para las ciudades de Bucaramanga y  Cartagena.
La UMUS ha proyectado realizar visitas a las restantes ciudades durante la presente vigencia. 
Los informes han sido remitidos a los entes gestores para su evaluación y posible implementación. </t>
  </si>
  <si>
    <t>No hay acciones efectivas de seguimiento por parte de la UMUS del Ministerio de Transporte</t>
  </si>
  <si>
    <t>Complementar la matriz de seguimiento trimestral de gestión predial con las variables que afectan el desarrollo oportuno de la adquisición predial.</t>
  </si>
  <si>
    <t>Actualización de la matriz de gestión predial  de las ciudades que tienen procesos de adquisición predial.</t>
  </si>
  <si>
    <t>Matriz de seguimiento actualizada de gestión predial.</t>
  </si>
  <si>
    <t>PLAN VIGENCIA 2014
Se realizó la actualización de la matriz de seguimiento trimestral, incluyendo componentes de detección temprana de dificultades en el proceso de adquisición predial y reasentamiento, además de identificar potencialidades dentro de la que se puedan aplicar en todas las ciudades. Lo anterior a fin de mantener una trazabilidad de los procesos, facilitar el seguimiento por parte de la  unidad e implementar acciones de mejora oportuna y contundente.</t>
  </si>
  <si>
    <t xml:space="preserve">Comunicación de seguimiento a los 10 entes gestores que requieren adquisición predial </t>
  </si>
  <si>
    <t>PLAN VIGENCIA 2014
Proyección de 11 comunicaciones a los entes gestores, remitiendo la matriz de seguimiento ajustada, a fin de hacer entrega  del documento actualizado de seguimiento para su diligenciamiento a cada ente gestor. Se remitió comunicación a la ciudad de Barranquilla (Transmetro), solicitando información puntual del estado y avance la adquisición predial de terrazas de Murillo;  Adicionalmente se desarrolló taller el día 27 de Junio de 2016 acerca de la sentencia C750/2015 con el fin de unificar criterios jurídicos y resolver consultas con los entes gestores de las ciudades de Armenia, Barranquilla, Santa Marta, Neiva, Sincelejo, Montería, Popayán, Valledupar.</t>
  </si>
  <si>
    <t xml:space="preserve">En general, en cuanto a las obligaciones establecidas para la Nación en los Convenios de Cofinanciación suscritos, se evidencia que los mecanismos de seguimiento por parte del Gobierno Nacional, no han sido lo suficientemente eficaces para impulsar estrategias que permitan agilizar los procesos a cargo de los entes territoriales como parte de las acciones que debe coordinar con los diferentes entes de orden Nacional y Territorial, dentro del marco regulatorio que establece la política en cuanto al tema de aplicación de la reorganización de rutas de transporte público, que por ende implica, la incorporación de flota a los sistemas
No se ha presentado reorganización de rutas en el marco de los SITM, adicionalmente no se cuenta con la implementación de los SETP.
</t>
  </si>
  <si>
    <t>Desarrollar planes de acción y mejoramiento, con el fin de formular escenarios para reestructurar servicios de la operación de los SITM y SETP.
Con base en lo anterior, desde el ministerio de transporte se vienen adelantando planes de acompañamiento y seguimiento a los entes gestores con el fin de fortalecer procesos como:
1. Fortalecimiento institucional: diagnostico, evaluación y propuesta de la estructura organizacional de los entes gestores que va desde el conocimiento del organigrama general hasta el conocimiento del manual de funciones de los profesionales y/o áreas que hacen parte del ente gestor.
2. Fortalecimiento técnico: con base en las estructuraciones técnicas desarrolladas contratadas por los entes gestores, el ministerio de transporte acompaña al equipo técnico para revisar la incorporación apropiada de las diferentes variables que hacen parte del componente técnico y que son requeridas para una implementación gradual de los sistemas. Estos componentes están asociados a:  
- Parámetros operacionales asociados a la oferta como: diseño de   servicios, intervalos de     despacho, flota, indicadores operacionales, revisión cobertura.
- Proceso de reorganización de servicios y/o rutas.
- Plan de implementación.
- Sistema de recaudo.
- Infraestructura mínima requerida para la entrada en operación: vías, patios, estaciones de integración, talleres.</t>
  </si>
  <si>
    <t>Informes Técnico de Seguimiento a la reestructuración de rutas</t>
  </si>
  <si>
    <t xml:space="preserve">PLAN VIGENCIA 2014
La Unidad de Movilidad Urbana Sostenible del Ministerio de Transporte en el marco de sus funciones de acompañamiento y seguimiento ha realizado visitas de carácter técnico a algunos de los SITM y SETP con el fin de realizar un diagnostico de la situación actual en términos de operación o estructuración del sistema a fin de generar recomendaciones y sugerencias para los entes gestores encaminadas al mejoramiento en la prestación del servicio o en el caso de los SETP a lograr que los proyectos se ajusten a las necesidades y realidades de cada ciudad. 
La UMUS ha proyectado realizar visitas a las restantes ciudades durante la presente vigencia. 
Los informes han sido remitidos a los entes gestores para su evaluación y posible implementación. </t>
  </si>
  <si>
    <t xml:space="preserve">la conformación del grupo se dio mediante resolución 2237 del 10 de julio de 2015, compuesta por la Asesora y dos profesionales y una secretaria, No obstante se observa que durante la vigencia 2014 El viceministro de Transporte suscribió 35 contratos, sufragados con recursos del préstamo BID para adquirir bienes y servicios , sin que los respectivos procesos fueran adelantados por el Grupo de Seguridad Vial </t>
  </si>
  <si>
    <t xml:space="preserve">Elaborar hoja de ruta  donde se evidencien los procesos que en coordinación con los miembros del Grupo interno de trabajo de seguridad vial del viceministerio de Transporte, deberá adelantar el personal asesor en materia técnica, legal, presupuestal y financiera requeridos, bajo el liderazgo del coordinador de Grupo, para asegurar el eficiente cumplimiento de las funciones del grupo. </t>
  </si>
  <si>
    <t>Mesa de trabajo interno del grupo y los asesores técnicos.
Elaboración de documento</t>
  </si>
  <si>
    <t>La ausencia de regulación en los aspectos descritos en la norma antes mencionada , genera riesgos para la conveniente y efectiva prestación de los servicios suministrados a los usuarios por dichos organismos de apoyo</t>
  </si>
  <si>
    <t>Definir los rangos de precios de la prestación de servicios de los Centros de Enseñanza Automovilística y de los Centros de Reconocimiento de Conductores .</t>
  </si>
  <si>
    <t>Estructurar los actos administrativos que regulen los rangos de precios de la prestación de servicios de los Centros de Enseñanza Automovilística y de los Centros de Reconocimiento de Conductores .</t>
  </si>
  <si>
    <t xml:space="preserve">Proyectos de Actos Administrativos </t>
  </si>
  <si>
    <t>PLAN VIGENCIA 2014
Se expidió Resolución 5228 del 14 de Diciembre 2016 " Por la cual se establecen las condiciones características de seguridad y rangos de precios al usuario para servicios prestados por Centros de reconocimiento de Conductores y se modifica la resolución 217 de 2014".
Se estructuró proyecto de acto administrativo regulen los rangos de precios de la prestación de servicios de  Centros de Enseñanza Automovilística , actualmente en la oficina asesora jurídica se espera su expedición el primer trimestre de 2017.</t>
  </si>
  <si>
    <t>Como resultado de la revisión de cada uno de los informes de los consultores durante toda la ejecución de los contratos, 135 y 139 de 2014, no se evidencia en el expediente algunos  productos requeridos, no se realiza una modificación al contrato de común acuerdo entre las partes. Por lo que se incumple con normas disciplinarias por parte del supervisor del contrato</t>
  </si>
  <si>
    <t>Elaborar la matriz de riesgos y sus respectivas acciones contingentes para cada etapa del proceso contractual (Precontractual, Contractual, Ejecución, Supervisión y Finalización</t>
  </si>
  <si>
    <t>Elaborar la matriz que incluya todos los Riesgos identificados del Proceso de Contratación, estableciendo su clasificación, , la parte que debe asumir el Riesgo, los tratamientos que se puedan realizar  y las características del monitoreo más adecuado para administrarlo</t>
  </si>
  <si>
    <t xml:space="preserve"> DIRECCIÓN DE TRANSPORTE Y TRÁNSITO - OFICINA ASESORA JURÍDICA</t>
  </si>
  <si>
    <t>PLAN VIGENCIA 2014
Se realizó mesa de trabajo entre la Coordinación del Grupo Contratos y el personal del mismo. Se asignaron tareas específicas y tiempo de entrega. Se debe elaborar Matriz de Riesgos para los procesos de contratación. Plazo: 30 de agosto de 2016 para entrega del proyecto. Responsable: Isabel Cristina Vargas Sinisterra como Coordinadora del Grupo Contratos, quien tendrá el apoyo de Catalina Londoño, Luis Gómez y Ana Maria Mariño.
Para la vigencia 2016 se estableció el formato de reporte de informe donde se evidencia el cumplimiento de las obligaciones y productos de cada uno de contratistas.
Con la nueva Coordinadora del Grupo de Seguridad Vial, se esta haciendo la revisión de los documentos para dar cumplimiento a esta acción de mejora, se adelanta la fase precontractual para la contratación de las 1000 preguntas que completaran el banco mínimo para iniciar la prueba.</t>
  </si>
  <si>
    <t xml:space="preserve">Con la expedición de la Ley 1702 del 27 de diciembre de 2013, mediante la cual se creaba la Agencia Nacional de Seguridad Vial – ANSV, las funciones que le asignaron al Grupo de Seguridad Vial del Ministerio de Transporte, quedaban en cabeza de la Agencia, lo que dejaba sin fundamento el concepto favorable de endeudamiento realizado por el Gobierno Nacional a través del documento Conpes 3764 de 2013, por valor de USD $10 millones de dólares.
Lo anteriormente expuesto conlleva la reiteración de que se estaría afectando la eficiencia de los recursos aplicados en consideración a eventuales conflictos de competencias interinstitucionales para la gestión de la política pública en materia de seguridad vial, al momento de entrar a operar la Agencia de Nacional de Seguridad Vial.
</t>
  </si>
  <si>
    <t>Plan Transicional en el proceso de reforma institucional.</t>
  </si>
  <si>
    <t>Diseñar un plan que contemple la progresividad del Ministerio en la sustitución de sus funciones de gestión y de acciones de Seguridad Vial  por parte de la Agencia, para consolidarse como Organismo de Política y Regulación</t>
  </si>
  <si>
    <t xml:space="preserve"> Documento</t>
  </si>
  <si>
    <t>AUDITORIA VIGENCIA 2014
Ya se posesionó el Director de la Agencia Nacional de Seguridad Vial, está conformando equipo humano y elaborando Plan de trabajo. El tema se traslada a esa Agencia.
Se esta revisando con la nueva administración los procesos al interior del Ministerio para el ajuste e implementación del proceso
Se aclara que la tabla de costos del programa por componentes y subcomponentes del préstamo BID 3078/OC-CO, no ha tenido variaciones tal como se demuestra en el reporte del sistema del banco denominado LMS1  (emitido el 19 de abril de 2016) , el cual anexo a este documento. Informado con radicados  No. 20141010292981 del 11 de agosto de 2014 y  No. 20153000326591 del 30 de septiembre de 2015), el 16 de mayo de 2015 se obtuvo la aprobación  del Organismo Multilateral  del  flujo de caja presentado ante el Banco, con lo que se demuestra  que es totalmente consecuente tanto con la Política Económica y Social (CONPES 3764 del 30 agosto de 2013) como con los planteamientos del contrato de préstamo.
No se han realizado modificaciones entre las categorías, dado que estas no se pueden realizar sin el previo  consentimiento del Banco, de acuerdo con la segunda parte del contrato de préstamo “Normas Generales Capitulo VII, artículo 7.02 inciso (c)</t>
  </si>
  <si>
    <t>Existen debilidades en las acciones locales implementadas y en la coordinación y apoyo de las entidades del orden nacional, en los operativos que se han desarrollado en las principales vías de las ciudades afectadas por esta problemática, ya que han sido ineficaces por cuanto esta modalidad de transporte se ha acrecentado, trasladando a los usuarios mismos, los riesgos que se puedan generar por su utilización.  Lo descrito, hace evidente la existencia de debilidades para dar cumplimiento a lo establecido en la Ley 489 de 1998 y Decreto 089 de 2011 CITAR ARTICULO ESPECIFICO, en cuanto a las funciones del Ministerio de Transporte respecto a la formulación de políticas, así como las actividades regulatorias, articulación y coordinación con las entidades descentralizadas del sector transporte.</t>
  </si>
  <si>
    <t xml:space="preserve">Cumplimiento del Artículo 204 del Plan Nacional de Desarrollo 2014-2018  Estímulos para el uso de la bicicleta y los tricimóviles no motorizados </t>
  </si>
  <si>
    <t xml:space="preserve">Promover  el uso de modos no motorizados y tecnologías limpias, tales como bicicleta, tricimóviles y transporte peatonal en todo el territorio nacional,  para incrementar  el uso de modos no motorizados (bicicleta, viaje a pie o tricimóvil, entre otros) y su integración con otros modos de transporte. </t>
  </si>
  <si>
    <t xml:space="preserve">Campaña </t>
  </si>
  <si>
    <t>PLAN VIGENCIA 2014
La Dirección de Transporte y Transito, La Unidad de Movilidad Urbana Sostenible y el Grupo de Asuntos Ambientales y de Desarrollo Sostenible ya están ejecutando la campaña y en el marco de la misma están adelantando la puesta en marcha y ejecución de las siguientes actividades: 1. Foro Nacional de la Bicicleta, Ibagué 2016. El Ministerio de Transporte de manera conjunta con la Alcaldía de Ibagué y la BiciRed Colombia (Red de Ciclistas de Colombia) llevará a cabo la agenda académica y seminario en el marco del Foro. (25 al 28 de Agosto 2016); 2. Firma y Puesta en marcha de los convenios de Sistemas de Bicicletas Publicas 2016. Proyecto del Ministerio de Transporte que busca fomentar el uso de la bicicleta en Colombia mediante la adjudicación de Bicicletas para la implementación de sistemas de bicicletas públicas y acompañamiento y asesoría técnica para su puesta en marcha. (Se está a la espera de la aprobación de la lista de ciudades beneficiadas para su publicación y posteriormente firma de convenios y así iniciar el asesoramiento y acompañamiento técnico y la entrega de las Bicicletas.); 3. 2. Semana Nacional de la Movilidad Sostenible: Peatón. (Septiembre de 2016). El Ministerio coordinará la realización de eventos, foros, seminarios, talleres, actividades académicas e intervenciones urbanas en 10 ciudades del país; 4. LOW CARBON CITIES, (Medellín, 10 al 12 de Octubre). El Ministerio presentará los avances en la agenda ambiental, promoción del uso de la bicicleta en el marco del articulo 204 del PND 214-2018 y el Programa Nacional de Promoción del Transporte Activo.; 5. Implementación de un sistema de bicicletas publicas compartidas en el Ministerio de Transporte y entidades adscritas (CAN) (2016 y 2017); 6. Destinación de recursos para convenios con diferentes alcaldías para la implementación de Sistemas Pilotos de Bicicletas Publicas.;7. Acompañamiento a las labores de diseño, planeación e implementación de infraestructura para peatones y ciclousuarios.</t>
  </si>
  <si>
    <t>Reglamentar  la prestación del servicio de transporte público en tricimóviles no motorizados y la posibilidad de alimentación de los mismos a los SITM, SETP, SITP y SITR de acuerdo con las necesidades propias de cada sistema.</t>
  </si>
  <si>
    <t>Proyecto de Decreto</t>
  </si>
  <si>
    <t>PLAN VIGENCIA 2014
El proyecto de borrador se encuentra en ultima revisión por parte de las dependencias del Ministerio de Transporte, para su respectiva publicación.</t>
  </si>
  <si>
    <t>En Coordinación con la DITRA realizar mesas de trabajo  con las autoridades territoriales, en 5 regiones distintas,  para informarlos y  concientizarlos   respecto de las reglamentaciones vigentes y sobre sus obligaciones de control y vigilancia del servicio de transporte para combatir la informalidad y la ilegalidad en la jurisdicción que les corresponde y la forma como pueden coordinar con las autoridades operativas para el control a la informalidad.</t>
  </si>
  <si>
    <t>Mesas de trabajo</t>
  </si>
  <si>
    <t xml:space="preserve">PLAN VIGENCIA 2014 
Se tiene el cronograma de las mesas de trabajo en las principales ciudades del país en estudio por parte de las directivas del Ministerio de Transporte así como de DITRA. De igual manera se han realizado por parte de los Directores Territoriales del Ministerio reuniones con las entidades encargadas de la regulación del tránsito en los diferentes municipios para informar sobre las reglamentaciones existentes en cuanto a informalidad e ilegalidad. </t>
  </si>
  <si>
    <t>Deficiente planeación y coordinación de la entidad en la generación de política y/o regulación de manera oportuna;</t>
  </si>
  <si>
    <t>Actualizar la reglamentación  del servicio público de transporte fluvial</t>
  </si>
  <si>
    <t xml:space="preserve">Estructurar proyecto de modificación de la reglamentación de transporte fluvial contenida en el capítulo 2,título 3, Parte 2, Libro 2 del Decreto 1079 de 2015. </t>
  </si>
  <si>
    <t>PLAN VIGENCIA 2014
En elaboración de estudios previos para la contratación de apoyo jurídico y técnico para estructuración de proyecto de modificación de reglamentación.</t>
  </si>
  <si>
    <t>Han pasado seis (6) años desde la promulgación de esta Ley, sin que la entidad haya implementado la normatividad respecto a:
• Elaboración de un Plan de Acción Fluvial  que establecerá la estrategia de desarrollo de las vías fluviales de la Nación y de las actividades fluviales, en el largo, mediano y corto plazo. Desde el año 2012 el Ministerio de Transporte, en su plan de acción, ha proyectado la elaboración del Plan Fluvial; sin embargo, solo hasta finales de 2013, se suscribió un convenio  Interadministrativo de cooperación con el Ministerio de Comercio Exterior y Cooperación para el desarrollo del Reino de los Países Bajos, en el cual se acordó la formulación del Plan Maestro Fluvial.</t>
  </si>
  <si>
    <t>El Gobierno Nacional, celebró  un convenio con el Gobierno de los Países Bajos, para la elaboración del  PLAN MAESTRO FLUVIAL PARA COLOMBIA, PMF. El cual se ejecutó en dos módulos, uno a cargo del Departamento Nacional de Planeación, DNP y otro del Ministerio de Transporte (este ultimo con las firmas ARCADIS - JESICA)</t>
  </si>
  <si>
    <t>Las actividades de ARCADIS – JESICA para PLAN MAESTRO FLUVIAL son las siguientes:
* Ordenamiento institucional
* Infraestructura fluvial
* Financiación 
* Integración de todos los elementos en Plan Maestro Fluvial de Colombia 
(Los componentes Operativo y Promocional fueron realizadas por un consorcio entre Panteia/Witteveen+Bos/STG (WPANS) para el DNP)</t>
  </si>
  <si>
    <t xml:space="preserve">* Formulación del Plan Maestro Fluvial para Colombia 
* Desarrollo del Conpes del Plan Maestro de Transporte Intermodal (que acoge los resultados del Plan Maestro Fluvial) </t>
  </si>
  <si>
    <t>PLAN VIGENCIA 2014
Cumplidos y entregados: 
1. Formulación del Plan Maestro Fluvial para Colombia 
(publicado en la página web del ministerio en el siguiente enlace https://www.mintransporte.gov.co/Documentos/documentos_del_ministerio/informe_final_consultora)</t>
  </si>
  <si>
    <t>falta de planeación en el desarrollo de políticas y regulaciones técnicas</t>
  </si>
  <si>
    <t>Adelantar proyectos y estudios para la adecuada planeación y toma de decisiones.</t>
  </si>
  <si>
    <t>Realizar estudio de oferta y demanda de servicio público de transporte fluvial de pasajeros en Puerto Asís-Puerto Leguízamo, Puerto Carreño- Puerto Gaitán, Leticia y zonas de influencia</t>
  </si>
  <si>
    <t>Estudio</t>
  </si>
  <si>
    <t xml:space="preserve">PLAN VIGENCIA 2014.                                                                                                                                                                                                                                                   
Se realizó  estudio a través del contrato de consultoría 437 de 2016, con el consorcio TPD MOVICONSULT en las rutas Puerto Asís-Puerto Leguízamo, Puerto Carreño- Puerto Gaitán y Leticia y Zonas de Influencia. Los resultados serán socializados en el año 2017.  </t>
  </si>
  <si>
    <t>Iniciar la migración de la información de las Inspecciones Fluviales al REGISTRO NACIONAL FLUVIAL (RNF),  diseñado  por el Ministerio en el año 2015 , para el manejo en línea y en tiempo real de la información de esta modalidad.</t>
  </si>
  <si>
    <t>Migración de registros de 20 Inspecciones Fluviales</t>
  </si>
  <si>
    <t>PLAN VIGENCIA 2014.                                                                                                                                                                                                                                                    
Se realizó migración total de la Información de la Inspección de Tota y Subdirección de Transito relacionada con el Registro, las cuales ya están en producción. Se realizó Contrato de Apoyo a  la Migración con la Firma Digital Consulting Group para consolidación de datos y ajustes del sistema que se presenten en el desarrollo de la Migración así como el alistamiento para cargue del 100% de los datos de las Inspecciones Fluviales. Se  visitaron 15 Inspecciones fluviales para consolidación de datos y al corte del mes de Diciembre se cuenta con un avance del 40 % de cargue.</t>
  </si>
  <si>
    <t xml:space="preserve">La legislación existente se encuentra desactualizada conforme a las nuevas necesidades sociales y avances técnicos vigentes, por lo que no se dispone de mecanismos que posibiliten la ágil actuación de la administración dentro del modelo actual de operadores ferroviarios privados de Colombia.
Sin unanimidad en la aplicación de unas normas comunes, el régimen de construcción y explotación de infraestructuras férreas es distinto en cada caso, generando inseguridad jurídica tanto para los operadores ferroviarios como para los usuarios del sistema , desconociendo los avances de países que han adoptado este medio de transporte masivo de pasajeros y mercancías, como una alternativa efectiva para su economía. 
</t>
  </si>
  <si>
    <t xml:space="preserve">
1. La reglamentación del artículo 30 decreto 1008 de 2015  que define  las condiciones mínimas que debe tener la infraestructura del sistema de metro ligero, tren ligero, tranvía y tren-tram.                                                       2. Apoyo en la formulación del Plan Maestro Férreo Nacional</t>
  </si>
  <si>
    <t>Documentos Reglamentarios y de política</t>
  </si>
  <si>
    <t xml:space="preserve">
1. Resolución de reglamentaria articulo 30 decreto 1008 de 2015.
2. Documento del Plan Maestro Férreo Nacional</t>
  </si>
  <si>
    <t>PLAN VIGENCIA 2014
1. Elaboración documento soporte técnico  y proyecto de acto administrativo del articulo 30 del Decreto 1008 de 2015, (enviado al  metro de Medellín) que establece las condiciones mínimas para trenes de pasajeros ligeros, se enviara a la ANI para revisión y comentarios                                                                                                                                                                                                                                                                                                                    2. Se adelanto contrato de prestación de servicios para la actualización del manual férreo de especificaciones técnicas la  cual  esta en  proceso de  depuración y complementación de la información para la estructuración de la primera versión del documento.
1. A junio 30 de 2016, se avanza en el documento técnico, soporte del proyecto de resolución de reglamentación y ampliación del término para la adopción del mismo.   
                                                                                                                                                                                                                                                                                                                     2. Ver acciones de mejora y avance semestral del Hallazgo 37.</t>
  </si>
  <si>
    <t>Motivado por el incumplimiento del indicador de nuevos kilómetros de red férrea en operación, se trae a colación para su revisión el cumplimiento del indicador de kilómetros de red férrea concesionada en operación, que aunque precario en su cumplimiento, ayuda a entender el estado actual de la red férrea en el país; el avance real en este indicador fue nulo, ya que el país contaba al inicio del periodo objeto de análisis, con una línea base de 906 kilómetros de red férrea y al final del periodo contaba con 848 kilómetros , destruyéndose 58 kilómetros</t>
  </si>
  <si>
    <t xml:space="preserve">
De acuerdo con el  PND en la vigencia 2014, de  manera articulada con el sector privado, se desarrollaron nuevos tramos y estudios en prefactibilidad y factibilidad a cargo de la ANI con el fin de  fortalecer la conectividad de zonas de producción y nodos de transferencia con los puertos marítimos y fluviales en el país.
En cuanto a la movilización de pasajeros y de carga, se ha acompañado a  las entidades territoriales en el impulso y  desarrollo de los estudios para determinar la
factibilidad de proyectos férreos que promuevan el desarrollo e integración
regional se  adelanta el  Plan Maestro Férreo Nacional.</t>
  </si>
  <si>
    <t xml:space="preserve">Insumos técnicos para el Fortalecimiento del modo férreo. 
MODULO A DESARROLLAR CON LA AGENCIA FRANCESA DE DESARROLLO:
ETAPA 1: PLAN DE TRABAJO.
ETAPA 2: INVENTARIO Y DIAGNÓSTICO.
ETAPA 3: ANÁLISIS OPERACIONAL
ETAPA 4: ORDENAMIENTO INSTITUCIONAL, NORMATIVO  
ETAPA 5: RECOMENDACIONES
MODULO CON EL BID Y LA ANI
1. Análisis de Demanda
2. Replanteo de Estrategia Ferroviaria
3. Planteamiento de corredores estratégicos
4. Propuestas de Financiación de Proyectos Férreos
5. Requisitos de interoperabilidad de proyecto de trenes de pasajeros.
</t>
  </si>
  <si>
    <t xml:space="preserve">PLAN VIGENCIA 2014
El nuevo plazo se solicita para asociarlo a la entrega de los productos  que desarrolle la compañía Francesa EGYS , que fue contratada por la  Agencia Francesa de Desarrollo – AFD en desarrollo del convenio de apoyo técnico suscrito con el   Departamento Nacional de Planeación –DNP. 
El modulo financiado por la Agencia francesa de desarrollo lo  adjudico a la consultora EGIS, según plan de trabajo de dicha compañía tiene prevista su entrega para marzo de 2017                                                                                                        El modulo BID y la ANI  fue entregado por los expertos del Banco Interamericano de Desarrollo en el primer semestre del 2016 y su análisis  se enfoco a los tramos férreos de Bogotá Belencito y La Dorada Chiriguana. Por limitaciones presupuestales el Plan Maestro de Transporte Ferroviario se esta realizando por módulos con la colaboración del DNP y la ANI, Para el 2017 se plantea la contratación de un estudio de demanda férrea a nivel nacional y una análisis de operación. consultorías que se gestionarían con aporte de ayuda extranjera. </t>
  </si>
  <si>
    <t xml:space="preserve">El citado documento de política pública, le solicitó al Ministerio de Transporte como órgano rector de la política de transporte en el país la conformación de un Comité de Seguimiento de los proyectos , no obstante, los avances al respecto después de cinco años son mínimos, lo que afectaría la incorporación de vigencias futuras de la Nación en el periodo 2016-2032 por $300.000 millones anuales ( $ de 2010) para los proyectos del Plan integral de Movilidad del Distrito y de $ 40.000 millones ($ de 2010) para los proyectos de los sistemas troncalizados de cercanías.
Esta situación, relacionada con la poca ejecución de la administración local y debilidades en el seguimiento por parte del Ministerio de Trasporte, impacta en la poca efectividad de los objetivos y metas trazados en la política pública, comprometen el bienestar de los usuarios y la asignación efectiva de estos recursos públicos.
</t>
  </si>
  <si>
    <t>Liderar Comités de seguimiento al convenio interinstitucional de 2 de septiembre de 2013 y a su modificación de Marzo 2015, este ultimo firmado entre Mintransporte, ANI, INVIAS, Gobernación de Cundinamarca y Bogotá DC., con el objetivo de articular competencias entre las entidades (...) para proceder a la entrega por parte de INVIAS (..) de infraestructura férrea al departamento de Cundinamarca y al Distrito Capital.</t>
  </si>
  <si>
    <t>1. Liderar los comités de seguimiento llevando actas de comité.</t>
  </si>
  <si>
    <t>1. Actas comité</t>
  </si>
  <si>
    <t>PLAN VIGENCIA 2014
Se aprobó por parte de la ANI la factibilidad técnica y económica de la Iniciativa Privada férrea REGIOTRAM (pasajeros) entre Faca - Bogotá, hito de la Coordinación interinstitucional para el desarrollo de proyectos de movilidad. 
Se realizó análisis y formulación del conpes 3882 como seguimiento del conpes 3677, en el cual se define nueva estrategia de seguimiento.</t>
  </si>
  <si>
    <t>Articular a la ANI, INVIAS, Gobernación de Cundinamarca y Bogotá DC., con el objetivo de que el INVIAS realice la entrega de la infraestructura férrea al departamento de Cundinamarca y al Distrito Capital, requerida para proyectos férreos masivos de pasajeros. En el marco de los convenios interinstitucional de 2 de septiembre de 2013 y a su modificación de Marzo 2015, este ultimo firmado entre Mintransporte, ANI, INVIAS, Gobernación de Cundinamarca y Bogotá DC.</t>
  </si>
  <si>
    <t>Reuniones del comité de seguimiento al convenio para para gestionar y avanzar en la entrega o transferencia de corredores férreos por parte del INVIAS a la Empresa Férrea de Cundinamarca  y al Distrito capital.</t>
  </si>
  <si>
    <t xml:space="preserve">1. Actas de seguimiento al comité </t>
  </si>
  <si>
    <t xml:space="preserve">Deficiente planeación en la suscripción de contrato, y en el seguimiento y control en la ejecución del mismo. Lo cual presenta una presunta comisión de una conducta disciplinaria, desconociendo el debido cumplimiento de los deberes y prohibiciones contenidos en los artículos 34 y 35 establecidos en la Ley 734 de 2002. </t>
  </si>
  <si>
    <t>Acompañar y apoyar el proceso de implementación de estas dos nuevas entidades del sector para que sean funcionales al cumplimiento de los objetivos trazados en el subcomponente relacionados con la eliminación de restricciones a la movilidad y a la logística, así como la inserción de productos colombianos en mercados internacionales. Lo anterior sujeto a las disponibilidades presupuestales que se destinen para el funcionamiento de dichas entidades.</t>
  </si>
  <si>
    <t>* Desarrollar mesas técnicas de trabajo que le permitan a las nuevas entidades abordar temáticamente los avances en la Política Nacional Logística y sus requerimientos coyunturales.
*Elaborar los informes derivados de las mesas de trabajo 
*Brindar los insumos necesarios para que las nuevas entidades desarrollen en el marco de sus competencias las acciones necesarias para el fortalecimiento de la Política Nacional Logística</t>
  </si>
  <si>
    <t xml:space="preserve">
Informes de Seguimiento</t>
  </si>
  <si>
    <t>PLAN VIGENCIA 2014
Es de aclarar que el citado contrato estuvo motivado  en la necesidad de contar con un diagnóstico de las entidades encargadas de la regulación del transporte en el país, para promover y diseñar una propuesta modificatoria del sector, que incluye la creación de dos nuevas entidades encargadas específicamente de la planeación y regulación del mismo. Se entiende que el resultado de la consultoría determinó un medio y no un fin para lograr mejoras estructurales en la planeación y regulación de los servicios de transporte  y logística, entendiendo que los servicios regulatorios que presta el estado son fundamentales para el desarrollo de eficientes políticas públicas como la Política Nacional Logística establecida en CONPES 3547 de 2008, que respondan a las necesidades del país.
El grupo de logística y carga adelanta diversas acciones con el propósito de brindar a las entidades propuestas (upit y crit), herramientas e insumos de planificación para el fortalecimiento de la política nacional logística. Aunque a la fecha no se cuenta con recursos asignados para la conformación de dichas entidades, acciones como el fortalecimiento de los sistemas de información en materia logística resultan relevantes para generar estrategias de planificación y posterior acción, eficientes y eficaces para impulsar la competitividad y las políticas definidas por la entidad. Es de señalar que se han presentado avance en la creación de dichas entidades dado que mediante decretos 946 y 947 de mayo de 2014 fueron creada las citadas entidades.</t>
  </si>
  <si>
    <t>Aun cuando la entidad en su respuesta manifiesta que las actividades realizadas por el contratista corresponden a las que fueron establecidas en el contrato, los documentos que reposan en el expediente contractual no soportan totalmente el acercamiento con los gremios del sector y la industria automotriz; generación de  conceptos sobre las propuestas, requerimientos y ofrecimientos que formularon los actores estratégicos, ni propuestas de mejora a los procesos y procedimientos de planeación, ejecución y evaluación de programa.
Lo anterior, por deficiente planeación, seguimiento y control en la ejecución del contrato. Con lo cual se presenta una posible comisión de una conducta disciplinaria, desconociendo el debido cumplimiento de los deberes y prohibiciones contenidos en los artículos 34 y 35 establecidos en la Ley 734 de 2002.</t>
  </si>
  <si>
    <t>Desarrollar talleres de socialización y mesas de trabajo con actores de la cadena de transporte de carga, en las cuales se promueva la vinculación de personas al programa de renovación del parque automotor de carga, en aras de fortalecer el proceso de modernización del parque automotor como parte fundamental de una política Nacional Logística que promueve servicios eficientes y sostenibles</t>
  </si>
  <si>
    <t xml:space="preserve">*Programar talleres de socialización sobre los avances en nuevas tecnologías en el sector transporte 
*Desarrollar capacitaciones al sector sobre transporte sostenible y la importancia de la renovación del parque automotor para la logística nacional
</t>
  </si>
  <si>
    <t xml:space="preserve">Informe de talleres
</t>
  </si>
  <si>
    <t>PLAN VIGENCIA 2014
Es de considerar que el desarrollo de estos talleres  o capacitaciones para fortalecer el tema de la modernización del parque automotor de carga, cuenta con recursos asignados para desarrollarse en el segundo semestre de 2016 y todo el 2017 y hacen parte de una estrategia de capacitación  al sector que incluye estos y otros temas complementarios para formar al sector y brindar herramientas técnicas de implementación de buenas prácticas en la logística y el transporte de carga.
A la fecha se adelanta el proceso de contratación para el desarrollo de los talleres de socialización para los diferentes actores que hacen parte de la cadena de transporte de carga. Estos talleres o foros se adelantarán durante el segundo semestre de 2016 en diferentes zonas del país.</t>
  </si>
  <si>
    <t>Si bien es cierto que el artículo 20 de la Ley 105 de 1993 señala: “....corresponde...., a las entidades del orden Nacional con responsabilidad en la infraestructura de transporte y a las Entidades Territoriales, la planeación de su respectiva infraestructura de transporte,...." el Ministerio de Transporte ha venido apoyando a los departamentos a través de la elaboración de los inventarios viales. No obstante lo anterior, se plantea continuar con el desarrollo de esta tarea en coordinación con dichas entidades para levantar el 100% de la red vial inicial estimada.</t>
  </si>
  <si>
    <t xml:space="preserve">
Acompañamiento y capacitación a las entidades territoriales para la elaboración de sus inventarios viales, de acuerdo a las solicitudes recibidas</t>
  </si>
  <si>
    <t xml:space="preserve">Capacitaciones a las Entidades Territoriales referente al levantamiento de la información en campo y procesamiento de la misma a acorde con la resolución 1067 de 2015 </t>
  </si>
  <si>
    <t>Capacitaciones</t>
  </si>
  <si>
    <t xml:space="preserve">PLAN VIGENCIA 2014
Se han realizado 28 comisiones  para  capacitaciones y apoyo referentes a inventarios de la red vial a 12 departamentos, Guaviare, Atlántico, Tolima, Quindío, Valle del cauca, Casanare, Boyacá, Norte de Santander Santander, Caldas, Meta y Cundinamarca. </t>
  </si>
  <si>
    <t>De acuerdo con la asignación presupuestal asignada para esta actividad en la presente vigencia se adelantarán las gestiones necesarias a fin de avanzar con el levantamiento de inventarios de la red vial departamental.</t>
  </si>
  <si>
    <t>Adelantar los procesos pertinentes para el desarrollo del proceso contractual para el levantamiento de la información</t>
  </si>
  <si>
    <t xml:space="preserve">Elaboración del Contrato de consultoría </t>
  </si>
  <si>
    <t>PLAN VIGENCIA 2014
El Contrato 488-2016 fue celebrado el 10 de octubre de 2016 entre el MT y la Firma 3B Proyectos SAS e inicio el 20 de octubre de 2016 y tiene como objeto CONTRATAR UNA CONSULTORÍA QUE REALICE LA COMPLEMENTACIÓN DEL INVENTARIO DE LA RED VIAL DE LOS DEPARTAMENTOS DE NORTE DE SANTANDER, BOYACÁ, CALDAS Y RISARALDA</t>
  </si>
  <si>
    <t>Cuatro PVD sin aprobación por parte del MT</t>
  </si>
  <si>
    <t>Se continuará con el apoyo y acompañamiento a los cuatro departamentos que aún no cuenta con PVD aprobado</t>
  </si>
  <si>
    <t>Capacitaciones y apoyo técnico</t>
  </si>
  <si>
    <t>PVD aprobados</t>
  </si>
  <si>
    <t>PLAN VIGENCIA 2014
Se aprobó el  Plan Vial Departamental - PVD del Guaviare  mediante radicado No.20165000319031 y el de Antioquia con el Radicado 201650003892816 , se  cuenta en la actualidad con el 100% de los Planes Viales Departamentales.</t>
  </si>
  <si>
    <t>Incumplimiento en las inversiones programadas por parte de los departamentos</t>
  </si>
  <si>
    <t>Priorizar las intervenciones acorde a  las necesidades departamentales y a los planes de gobierno tanto nacional como departamental,  Excepto cuando se presenten casos de fuerza mayor y se requiera la intervención inmediata de otras vías</t>
  </si>
  <si>
    <t>Se continuará con el acompañamiento a los departamentos para la actualización de los  PVD</t>
  </si>
  <si>
    <t>PVD actualizados y aprobados por el MT</t>
  </si>
  <si>
    <t>PLAN VIGENCIA 2014
A la fecha se cuentan con 3 PVD actualizados y aprobados, los cuales corresponden a los departamentos de Atlantico, Tolima y Risaralda. El departamento de Caldas no ha enviado la ficha de programación de inversiones e intervenciones. Una vez se cuente con la misma y sea revisada y aprobada se dará la aprobación del PVD por parte del Ministerio. En reunió llevada a cabo el 7 de abril del presente año, se reiteró a la gobernación la importancia de la entrega de esta información.
De igual manera, se cuenta con los 8 seguimientos a PVD aprobados.</t>
  </si>
  <si>
    <t>Se continuará con el acompañamiento a los departamentos para el seguimiento a PVD aprobados</t>
  </si>
  <si>
    <t xml:space="preserve">Matrices de seguimiento actualizadas </t>
  </si>
  <si>
    <t>PLAN VIGENCIA 2014
Se solicitó a los 24 departamentos con PVD aprobado hasta 2014, información respecto a la ejecución de las obras objeto de los estudios financiados por el Ministerio de Transporte entre los meses de junio y julio de 2016.</t>
  </si>
  <si>
    <t xml:space="preserve"> En revisión en conjunto entre el MT y los departamentos, del plan de intervención e inversiones se encontró, que algunas de las vías priorizadas ya se encontraban intervenidas, otras con recursos aprobados y otras con estudios y diseños, circunstancias por las cuales se generaron algunos cambios en el orden de prioridad para la asignación y/o distribución de los recursos en las intervenciones realizadas. </t>
  </si>
  <si>
    <t>En el acto administrativo se definirá que las vías que se escogerán para contar con estudios y diseños son aquellas que se encuentren en el rango estratégico de la priorización excepto cuando se presenten casos de fuerza mayor que requieran la atención de vías que no estén en este rango pero si estén incluidas en el PVD</t>
  </si>
  <si>
    <t>Adelantar las gestiones pertinentes para la elaboración de la propuesta de documento acto administrativo para la adopción de la nueva metodología para la elaboración de Planes Viales</t>
  </si>
  <si>
    <t>Acto administrativo</t>
  </si>
  <si>
    <t>Obsolescencia  de Software</t>
  </si>
  <si>
    <t xml:space="preserve">A partir de la adquisición de licencias y software, consolidar bases  de datos gráficas y alfanuméricas que garanticen la gestión de información vial departamental </t>
  </si>
  <si>
    <t xml:space="preserve">Adelantar las gestiones para la Adquisición y/o actualización del Software, en lo de nuestra competencia.
</t>
  </si>
  <si>
    <t>Adquisición y actualización de licencias y software.</t>
  </si>
  <si>
    <t>PLAN VIGENCIA 2014
Se adelanto la adquisición de cuatro licencias,  una suscripción y un soporte  técnico hasta diciembre de 2017  con el proveedor de ArcGIS.</t>
  </si>
  <si>
    <t>B- Consolidación de Base de datos graficas alfanuméricas con repositorios de datos en el MT</t>
  </si>
  <si>
    <t>B- Implementación y complementación base de datos geográficas con inventarios viales levantados a la fecha.</t>
  </si>
  <si>
    <t>Base de datos actualizada</t>
  </si>
  <si>
    <t>PLAN VIGENCIA 2014
Se cuenta con la base de datos geográfica de la red departamental con un 90% de la red estimada ya inventariada.</t>
  </si>
  <si>
    <t>C-Proveer a las Secretarías de Infraestructura de herramientas tecnológicas de información geográfica, software libre, para la gestión vial departamental.</t>
  </si>
  <si>
    <t>C- Apoyo , asesoramiento y acompañamiento a los departamentos en la implementación de los Software, a través de capacitaciones .</t>
  </si>
  <si>
    <t>Capacitaciones a Departamentos</t>
  </si>
  <si>
    <t>PLAN VIGENCIA 2014
Se han realizado 28 comisiones  para  capacitaciones y apoyo referentes a inventarios de la red vial a 12 departamentos, Guaviare, Atlántico, Tolima, Quindío, Valle del cauca, Casanare, Boyacá, Norte de Santander Santander, Caldas, Meta y Cundinamarca., que incluyen la introducción a herramientas de sistemas de información geográfica, donde se requiera la instalación y configuración del software libre QGIS, la revisión de la información actual con la que cuenta la gobernación y la estructuración de la misma en un formato de sistemas de información geográfica.</t>
  </si>
  <si>
    <t>D- Apoyo y asesoramiento a las gobernaciones, en la implementación de bases de datos propias con canales de comunicación hacia un único repositorio de datos, a partir de la adquisición de herramientas informáticas por parte de las entidades territoriales.</t>
  </si>
  <si>
    <t>D-  Apoyo, asesoramiento y acompañamiento a los departamentos en la implementación de los Software, a través de capacitaciones .</t>
  </si>
  <si>
    <t xml:space="preserve">E-Revisión y depuración de la base de datos del inventario a través de los oficios de reporte de red vial a su cargo, remitidos por las gobernaciones.
</t>
  </si>
  <si>
    <t>E-Atención a oficios remitidos por las entidades territoriales.</t>
  </si>
  <si>
    <t>Oficios radicados.</t>
  </si>
  <si>
    <t>PLAN VIGENCIA 2014
Atención del 100% de los oficios remitidos al Ministerio por parte de las Entidades Territoriales.</t>
  </si>
  <si>
    <t>Como consecuencia de la deficiente planeación, control y seguimiento por parte del Ministerio a las actividades ejecutadas previamente para el análisis, diseño e implementación del software.</t>
  </si>
  <si>
    <t>Una vez estructurada la plataforma, adelantar las gestiones necesarias para la adquisición del mantenimiento y soporte anual del Software ArcGIS for Desktop y ArGIS for server</t>
  </si>
  <si>
    <t>Solicitar la renovación en lo que compete a la DIRECCIÓN DE INFRAESTRUCTURA para la adquisición del mantenimiento y soporte anual de ArcGIS for server 10 y ArcGIS for desktop 10, lo que garantiza el soporte técnico a las incidencias que se presenten en el uso de la plataforma</t>
  </si>
  <si>
    <t>Adquisición del mantenimiento y soporte anual del anual de ArcGIS for server y ArcGIS for desktop</t>
  </si>
  <si>
    <t xml:space="preserve">PLAN VIGENCIA 2014
Se adelanto la adquisición de  cuatro licencias,  una suscripción y un soporte  técnico hasta diciembre de 2017  con el proveedor de ArcGI, lo que ha permitido que las funcionalidades de visualización de capas tengan un rendimiento apropiado,  efectividad en la consulta contando con diferentes visores para todo tipo de usuario. </t>
  </si>
  <si>
    <t>Apoyo técnico a los entes departamentales y municipales en la aplicación de la Metodología para reportar Información al SINC</t>
  </si>
  <si>
    <t>Capacitación a los municipios y gobernaciones en coordinación con los entes departamentales</t>
  </si>
  <si>
    <t>Departamentos y sus municipios  capacitados</t>
  </si>
  <si>
    <t xml:space="preserve">Acciones o metas que no generaron un impacto directo en los hallazgos del plan de mejoramiento </t>
  </si>
  <si>
    <t>Antes de la elaboración del plan de mejoramiento, se darán las directrices por parte de la oficina de control interno para que se elaboren acciones de   carácter preventivo y correctivo; de igual forma se les hará conocer a los responsables de diseñar las acciones de mejora la obligatoriedad de que las estas se diseñen para resolver las observaciones o hallazgos de la Contraloría así como su causa. De igual forma se efectuará acompañamiento durante la elaboración del plan así como en su ejecución, reportando de manera periódica su avance.</t>
  </si>
  <si>
    <t xml:space="preserve">1. Se enviará a los directivos de la entidad una comunicación en la cual se destaque la necesidad de elaborar acciones de carácter preventivo y correctivo; de igual forma se les hará conocer la obligatoriedad de que las acciones de mejora se diseñen para resolver la observación o hallazgo de la Contraloría así como su causa.                                                                                                                             </t>
  </si>
  <si>
    <t xml:space="preserve">1. Comunicación a directivos.                                                                     </t>
  </si>
  <si>
    <t>OFICINA DE CONTROL INTERNO</t>
  </si>
  <si>
    <t>PLAN VIGENCIA 2014
Se han realizado comunicados por correo interno a todos los responsables en la formulación del plan de mejoramiento.</t>
  </si>
  <si>
    <t>2. Efectuar acompañamiento durante la elaboración del plan de mejoramiento, así como en su ejecución, reportando a los directivos de manera trimestral su avance.</t>
  </si>
  <si>
    <t>2. Cuatro reportes trimestrales de avance del Plan de Mejoramiento.</t>
  </si>
  <si>
    <t>PLAN VIGENCIA 2014
El seguimeinto es permanente y se evidencia a través d elos correos interno s que se comunican.</t>
  </si>
  <si>
    <t>Falta ingresar el procedimiento de defensa judicial al SGC-DARUMA y revaluar el mapa de riesgos.</t>
  </si>
  <si>
    <t xml:space="preserve">El procedimiento de defensa judicial esta en revisión, lo mismo que el mapa de riesgos, se incorporaran en el SGC - DARUMA. Para las acciones de repetición- se reitera  el memorando 20141320257333-16/12/2014.tabla de datos par control de acciones de repetición </t>
  </si>
  <si>
    <t>Se verificará nuevamente el borrador de procedimiento de defensa judicial y mapa de riesgos para documentarlo en el SGC-DARUMA. Se reitera oficio sobre acciones de repetición.</t>
  </si>
  <si>
    <t>Memorando  remisorio al facilitador de Daruma.  memorando reiterando el control de las acciones de repetición.</t>
  </si>
  <si>
    <t>OFICINA ASESORA JURÍDICA</t>
  </si>
  <si>
    <t>PLAN VIGENCIA 2014
RESPECTO AL MANUAL DE PROCEDIMIENTO DE DEFENSA JUDICIAL ESTA EN REVISION EL MAPA DE RIESGOS, ESTA EN PROCESO DE REVISION. ACCIONES DE REPETICION SE ESTA IMPLEMENTANDO EL CUADRO DE CONTROL.</t>
  </si>
  <si>
    <t>Falta de actualización de las actuaciones de los procesos judiciales al sistema de información litigiosa LITIGOB- hoy EKOGUI. Falta de actualización del sistema  de correspondencia-Orfeo</t>
  </si>
  <si>
    <t>Verificación por parte de los apoderados de los procesos las actuaciones de la rama e ingreso al sistema. Verificación de los orfeos.</t>
  </si>
  <si>
    <t xml:space="preserve">Se enviaran memorandos a los apoderados judiciales tanto del nivel central como de las territoriales, para que den estricto cumplimiento a sus funciones. Memorando reiterativo de las acciones de saneamiento al sistema Orfeo. </t>
  </si>
  <si>
    <t>Memorando - Circular</t>
  </si>
  <si>
    <t>PLAN VIGENCIA 2014
Se emitieron los memorandos 20171320011323, 20171320011453 y se dieron comunicaciones internas a los abogados de fecha 25 de octubre de 2016.</t>
  </si>
  <si>
    <t>No se comunican los fallos de manera oportuna.</t>
  </si>
  <si>
    <t>Revisar y reajustar los procedimientos de Pago de Sentencias Judiciales y Defensa Judicial en el marco del Sistema de Gestión de la Calidad.</t>
  </si>
  <si>
    <t>Procedimientos revisados y ajustados en lo que corresponda.</t>
  </si>
  <si>
    <t>PLAN VIGENCIA 2014
El Hallazgo se encuentra superado, sin embargo, como Acción  Preventiva, a través de memorando 20163420032763 del 24/FEB/2016, se solicitó a la Oficina Asesora de Jurídica, expedir lineamientos a los apoderados de la entidad, con el fin de remitir al Grupo de Pensiones y Cumplimiento de Sentencias Judiciales  los fallos ejecutoriados para su pago.   La OFICINA ASESORA JURÍDICA, por medio de memorando 20161320038523 del 03/MAR/2016, profirió la requerida comunicación, dirigida a los abogados de Planta Central y las Direcciones Territoriales.</t>
  </si>
  <si>
    <t>Actualización del aplicativo DARUMA</t>
  </si>
  <si>
    <t xml:space="preserve">PLAN VIGENCIA 2014
Según Acta de reunión de fecha 23-DIC-2016, los compromisos de Actualización del aplicativo DARUMA. Y  Socialización de los procedimientos revisados y ajustados, se encuentran a cargo del Grupo de Defensa Judicial. </t>
  </si>
  <si>
    <t>Socialización de los procedimientos revisados y ajustados.</t>
  </si>
  <si>
    <t>Existencia de fallas de coordinación entre los sujetos que intervienen en el actual proceso de pago y de defensa judicial de la entidad, afectando la efectividad de la gestión de la entidad.</t>
  </si>
  <si>
    <t>Seguimiento  a la tabla de datos remitida al funcionario responsable con el memorando 20141320257333-16-12-2014</t>
  </si>
  <si>
    <t>Diligenciamiento permanente de la información contenida en la tabla remitida como medio de control y seguimiento a los casos llevados al comité de conciliación.</t>
  </si>
  <si>
    <t>PLAN VIGENCIA 2014
Memo 20171320011023</t>
  </si>
  <si>
    <t>PENAL Y DISCIPLINARIO</t>
  </si>
  <si>
    <t>Deficiencias de planeación y de la etapa precontractual.
No hay una efectiva correlación o un claro conector entre el servicio suministrado por el contratista con la actividad contenida en la ficha EBI</t>
  </si>
  <si>
    <t xml:space="preserve">Se solicitará a la oficina de Planeación del Ministerio una capacitación a los Funcionarios o Colaboradores responsables en la Formulación del Proyecto RUNT , así como en la actualización de la información de la ficha BPIN. Finalmente se consultara con el DNP si se dictan capacitaciones para la formulación de los proyectos y en caso afirmativo se solicitara la capacitación a los funcionarios o colaboradores. </t>
  </si>
  <si>
    <t xml:space="preserve">Capacitación a los Funcionarios o Colaboradores responsables en la Formulación del Proyecto RUNT , así como en la actualización de la información de la ficha BPIN. 
Consultar con el DNP si se dictan capacitaciones para la formulación de los proyectos y en caso afirmativo se solicitara la capacitación a los funcionarios o colaboradores. </t>
  </si>
  <si>
    <t>AUDITORIA VIGENCIA 2014
Se  formula Plan de acción Preventivo , relacionada con reducir posibles  interpretaciones a los contenidos de la Ficha BPIN.</t>
  </si>
  <si>
    <t>Deficiencias en el proceso de supervisión y de control de la gestión contractual, generando incertidumbre en cuanto al nivel de ejecución de dichos contratos y el estado de posibles deudas existentes entre las partes, situación que puede generar eventuales conflictos jurídicos entre la entidad y sus contratistas.</t>
  </si>
  <si>
    <t>Socializar el Manual de Contratación de la Entidad  en el entendido de reiterar las obligaciones que asisten a las unidades ejecutoras en torno al desarrollo de procesos contractuales, así como el ejercicio de las actividades y responsabilidades propias de los supervisores, entre las cuales se encuentran,  remitir información correspondiente a la ejecución de contratos, actas de terminación, recibo definitivo y liquidación entre otras.</t>
  </si>
  <si>
    <t>Generar un espacio de socialización del manual de contratación del Ministerio dirigido a las Unidades Ejecutoras.</t>
  </si>
  <si>
    <t>Programar una jornada de socialización del Manual de Contratación del MT</t>
  </si>
  <si>
    <t xml:space="preserve">PLAN VIGENCIA 2014
Se realizó  Socialización del Manual de Contratación el día 23 de diciembre de 2016 a las 10:00 a.m.  en el Auditorio Modesto Garcés, por invitación de la Dra. ISABEL CRISTINA VARGAS SINISTERRA COORDINADORA GRUPO CONTRATOS – OFICINA ASESORA JURÍDICA.
Se realizó mesa de trabajo entre la Coordinación del Grupo Contratos y el personal del mismo. Se asignaron tareas específicas y tiempo de entrega. Se debe elaborar Matriz de Riesgos para los procesos de contratación. </t>
  </si>
  <si>
    <t>Un informe sobre los contratos de vigencias anteriores terminados y liquidados bilateralmente y de aquellos que se les expidió constancia de archivo..</t>
  </si>
  <si>
    <t>PLAN VIGENCIA 2014
Se llevó a cabo Mesa de trabajo centre la Coordinación del Grupo Contratos y el personal de dicho Grupo. Como Plan de Choque se estableció que siete (7) personas (Luis Gómez, Nelson Piñeres, Moisés Sánchez, Luis Rey, Alexander Sanabria, Mauricio Valdeblanquez  y  Sandra Sánchez) de este Grupo integrarían el Grupo de Liquidaciones, quienes deberán realizar, revisar y tramitar las liquidaciones de los contratos terminados que aún estén pendientes  de dicho trámite.
Se ha adelantado liquidación en el 80% de los contratos susceptibles de este procedimiento, en desarrollo del plan de choque realizado en la entidad.</t>
  </si>
  <si>
    <t>Existencia de debilidades en el control interno de la entidad relacionadas con su gestión contractual, dificultando la conformación de efectivos soportes precontractuales y mora en el proceso previo a la suscripción de los contratos.</t>
  </si>
  <si>
    <t>Revisar el proceso de recepción documental en la Coordinación de Contratos, con el propósito de determinar las falencias en cuanto a verificación de información y documentación en cada solicitud radicada por parte de las unidades ejecutoras.</t>
  </si>
  <si>
    <t xml:space="preserve">Establecer directrices en torno a los requisitos de las  solicitudes de trámite contractual, en el entendido que sean radicadas en el grupo de contratos con el lleno de requisitos documentales y legales </t>
  </si>
  <si>
    <t>Elaborar una Circular informativa en la que se indiquen los requisitos documentales y legales que deben contener las solicitudes de trámite contractual</t>
  </si>
  <si>
    <t xml:space="preserve">PLAN VIGENCIA 2014
Se realizó Socialización del Manual de Contratación el día 23 de diciembre de 2016 a las 10:00 a.m.  en el Auditorio Modesto Garcés.
Se expidieron memorandos : 20161330248823    del 01/11/2016;   20161330161973 del 05/10/2016;  20161330121463 del 29/07/2016.
Se socializaron estos memorandos al toda la entidad con correo del 09/12/2016 
Se llevó a cabo Mesa de trabajo entre la Coordinación del Grupo Contratos y el personal de dicho Grupo. Se estableció que el doctor William Pabón y José Antonio Samudio apoyaran la elaboración de una circular relacionada con los documentos requeridos para las solicitudes contractuales de las dependencias del MT. </t>
  </si>
  <si>
    <t>Establecer desde la Oficina Asesora Jurídica - Grupo de contratos los tiempos de revisión y respuesta a solicitudes contractuales, de forma tal que se determinen tiempos mínimos  y máximos tanto para  los abogados asignados en el grupo de contratos como de los responsables de las unidades ejecutoras</t>
  </si>
  <si>
    <t>Generar  directrices relacionadas con los tiempos de revisión, respuesta y trámite de las solicitudes contractuales radicadas en el Grupo de Contratos</t>
  </si>
  <si>
    <t>Elaborar una Circular informativa en la que se indiquen los tiempos de revisión, respuesta y trámite de las solicitudes contractuales radicadas en el Grupo de Contratos</t>
  </si>
  <si>
    <t>PLAN VIGENCIA 2014
Se realizó Socialización del Manual de Contratación el día 23 de diciembre de 2016 a las 10:00 a.m.  en el Auditorio Modesto Garcés.
Se expidieron memorandos : 20161330248823    del 01/11/2016;   20161330161973 del 05/10/2016;  20161330121463 del 29/07/2016.
Se socializaron estos memorandos a toda la entidad con correo del 09/12/2016 
Se llevó a cabo Mesa de trabajo entre la Coordinación del Grupo Contratos y el personal de dicho Grupo.</t>
  </si>
  <si>
    <t xml:space="preserve">PLAN VIGENCIA 2014
Se realizó  Socialización del Manual de Contratación el día 23 de diciembre de 2016 a las 10:00 a.m.  en el Auditorio Modesto Garcés, por invitación de la Dra. ISABEL CRISTINA VARGAS SINISTERRA - COORDINADORA GRUPO CONTRATOS – OFICINA ASESORA JURÍDICA.
</t>
  </si>
  <si>
    <t xml:space="preserve"> El Comité de Seguimiento no tenía la debida facultad, para modificar el plan operativo inicial aprobado por el Ministerio de Transporte, el cual fue estipulado en el numeral 6 de la Cláusula Tercera339 - OBLIGACIONES DE FONADE del contrato de Gerencia de Proyectos No. 175-2011. 
La informalidad en la aplicación de esta atribución por parte del Comité de Seguimiento compromete la debida inversión de estos recursos y hacen evidente la deficiente planeación en la entidad. Lo anterior, desconoce el efectivo alcance del numeral 8 del artículo 24, numerales 6, 7 y 13 del artículo veinticinco , numerales uno  del artículo 26 de la Ley 80 de1993 que contemplan los principios de transparencia, economía y responsabilidad, así como del artículo 113 del Decreto 111 de 1996 , omitiendo el debido cumplimiento de los deberes establecidos en la Ley 734 de 2002 , por lo que la situación expuesta tiene eventual incidencia disciplinaria.</t>
  </si>
  <si>
    <t>Para apoyar y mejorar los procesos contractuales, Elaborar la matriz de riesgos y sus respectivas acciones contingentes para cada etapa del proceso contractual (Precontractual, Contractual, Ejecución, Supervisión y Finalización</t>
  </si>
  <si>
    <t>documento</t>
  </si>
  <si>
    <t xml:space="preserve">
AUDITORIA VIGENCIA 2014
Se esta revisando con la nueva administración los procesos al interior del Ministerio para el ajuste e implementación del proceso
El Convenio ya se liquido por tal motivo se reitera el plan de mejora que presento en su momento el cual se cumplió como se puede evidenciar en el reporte  Se suscribió la prórroga del convenio hasta el mes de agosto del presente año 2013. Se solicitó la asignación de un gerente para el proyecto. Se solicitó la realización de comités de seguimiento mensuales.
Los cambios regulatorios han situado al Observatorio Nacional de Seguridad Vial como una dependencia de una entidad nueva, la Agencia Nacional de Seguridad Vial, lo cual era imprevisible al momento de esos proyectos. No es dable por eso, formular una acción de mejora desde el Ministerio, que ha perdido, por Ministerio de la Ley, esa función.</t>
  </si>
  <si>
    <t>Para la CGR el corto término inicial de ejecución del contrato , la misma duración vigente con el contrato intervenido, el periodo de actividades precontractuales en el contrato 2123990 de 2012 desarrolladas en los 2 meses no previstos en el contrato 2123989 de 2012 y la mora en la entrega de los primeros 2 componentes del Contrato de Consultoría  justificados en el inicio tardío del Contrato de Consultoría intervenido, hacen evidente la deficiente planeación del MT hecho que presuntamente desconoce el principio de responsabilidad establecido en la Ley 80 de 1993  y en el artículo 34 de la Ley 734 de 2002, lo que podría dar  lugar a una eventual incidencia disciplinaria.</t>
  </si>
  <si>
    <t>AUDITORIA VIGENCIA 2014
Se esta revisando con la nueva administración los procesos al interior del Ministerio para el ajuste e implementación del proceso
El Convenio ya se liquido por tal motivo se reitera el plan de mejora que presento en su momento el cual se cumplió como se puede evidenciar en el reporte  Se suscribió la prórroga del convenio hasta el mes de agosto del presente año 2013. Se solicitó la asignación de un gerente para el proyecto. Se solicitó la realización de comités de seguimiento mensuales.</t>
  </si>
  <si>
    <t>Por problemas de orden interno en la codificación y digitalización o cruzadas entre diferentes cuentas bancarias.</t>
  </si>
  <si>
    <t>1. Realizar la verificación de las operaciones en la cuenta contable de bancos de las cuatro cuentas bancarias donde se realizan los registros del situado del presupuesto nacional DTN desde el año 2011.</t>
  </si>
  <si>
    <t>Revisar las operaciones registradas en el SIIF-II comparados con los registros de los libros auxiliares de pagaduría y efectuar las reclasificaciones contables.</t>
  </si>
  <si>
    <t>Cuenta Bancaria</t>
  </si>
  <si>
    <t>SUBDIRECCIÓN ADMINISTRATIVA Y FINANCIERA</t>
  </si>
  <si>
    <t xml:space="preserve">PLAN VIGENCIA 2014
De las 4  cuentas, 3 se tienen   revisadas hasta el 2016. Actualizadas las conciliaciones bancaria SIIF- Vs. Libro de pagaduría con corte a noviembre 30 de 2016,  La de  Transferencias con corte a octubre de 2016, sin embargo hay una cifra de 204 millones que se realizó transferencia a la DTN pero sin identificación del concepto, se esta verificando con el grupo de pagaduría.  </t>
  </si>
  <si>
    <t>2. Depuración de la conciliación y elaboración de movimientos contables de acuerdo a soportes.</t>
  </si>
  <si>
    <t>Análisis y búsqueda de soportes para elaborar registros de las 4 cuentas.</t>
  </si>
  <si>
    <t>PLAN VIGENCIA 2014
La cuenta de gastos de personal se sigue continua en proceso de análisis en al año 2011.
Y las otras tres cuentas están debidamente analizadas hasta el mes de octubre de 2016, pendiente la identificación de los 204 millones que fueron girados a la DTN de la cuenta de transferencias.</t>
  </si>
  <si>
    <t>3. Hacer los Registros contables correspondientes</t>
  </si>
  <si>
    <t>Elaborar registros contables  en el SIIF</t>
  </si>
  <si>
    <t>PLAN VIGENCIA 2014
Se  han realizado los registros correspondientes a lo revisado y analizado.</t>
  </si>
  <si>
    <t>Falta de conciliación de las cuentas bancarias con los auxiliares del sistema SIIF</t>
  </si>
  <si>
    <t>1. Realizar las conciliaciones bancarias de las 14 cuentas entre los extractos bancarias y los libros oficiales del SIIF II.</t>
  </si>
  <si>
    <t>Elaboración de las conciliaciones bancarias mensuales entre el libro auxiliar SIIF II y los extractos bancarios</t>
  </si>
  <si>
    <t>PLAN VIGENCIA 2014
A diciembre de 2016 - De las  14 cuentas , ya se tiene actualizada  las conciliaciones  SIIF de doce con corte a noviembre 30  de 2016 , la de Transferencias a octubre de 2016 con observación de los 204 millones pendientes de identificar con el Grupo de Pagaduría.  y la de  Gastos de personal continua en proceso de análisis de 2011.</t>
  </si>
  <si>
    <t>aplicación inadecuada para el manejo y control de los inventarios</t>
  </si>
  <si>
    <t>1. Implementación del aplicativo  para el adecuado control de los inventarios de bienes muebles del Ministerio</t>
  </si>
  <si>
    <t>1. Desarrollo e implementación del aplicativo adquirido por la Entidad (Si Capital, módulos de Almacén e Inventarios - SAE y SAI) - Migración y cargue de la información de Almacén e Inventarios</t>
  </si>
  <si>
    <t>Software en operación y con información actualizada</t>
  </si>
  <si>
    <t>PLAN VIGENCIA 2014
Se contrató un ingeniero de sistemas especializado en  implementación del Sistema Hacendario  Si Capital, módulos de almacén e Inventarios - SAE/SAI, profesional que desde el cuarto trimestre de 2015 y durante la presente vigencia  se encuentra adelantando dicha labor. Software en operación y con información actualizada</t>
  </si>
  <si>
    <t>2. Elaborar conciliación contable entre los Grupos de Inventarios y Suministros y Contabilidad establecer diferencias y realizar los registros contables.</t>
  </si>
  <si>
    <t>Conciliar las cuentas contables de Propiedad, Planta y Equipo entre Grupo Inventarios y Suministros y Contabilidad</t>
  </si>
  <si>
    <t>Conciliación</t>
  </si>
  <si>
    <t>PLAN VIGENCIA 2014
Se estableció hacer conciliaciones mensuales de acuerdo a los boletines presentados por el Grupo Inventarios y Suministros (es decir se han realizado a la fecha 5 conciliaciones)</t>
  </si>
  <si>
    <t>Falta de presentación oportuna por parte de la concesión RUNT de los inventarios</t>
  </si>
  <si>
    <t>1. Registrar en cada vigencia el inventario de los bienes adquiridos por la Concesión RUNT</t>
  </si>
  <si>
    <t>Registrar oportunamente en cuentas de orden de los estados contables del Ministerio el valor de los inventarios suministrados por la Concesión RUNT</t>
  </si>
  <si>
    <t>Dos reportes</t>
  </si>
  <si>
    <t>PLAN VIGENCIA 2014
El inventario con corte a diciembre 31  de 2014, se  registró contablemente en enero de 2015.  El inventario del RUNT con corte a junio 30 de 2015, se registro en Diciembre de 2015. Avance del 100%. A medida que reporten  actas se irán registrando contablemente.</t>
  </si>
  <si>
    <t>2. Levantamiento o verificación de la existencia física de los inventarios suministrados por el RUNT.</t>
  </si>
  <si>
    <t>El supervisor del contrato en coordinación con la interventoría del mismo deben realizar  inspecciones físicas de los bienes de la Concesión, levantar las actas correspondientes , las cuales deben ser enviadas oportunamente al Grupo de Inventarios y Suministros.</t>
  </si>
  <si>
    <t xml:space="preserve">Actas de Inspección </t>
  </si>
  <si>
    <t>DIRECCIÓN DE TRANSPORTE Y TRÁNSITO - GRUPO RUNT</t>
  </si>
  <si>
    <t>PLAN VIGENCIA 2014
La Coordinación del Grupo RUNT, se encuentra analizando las regionales a las que se va a visitar, así como la gestión de los recursos para realizar las visitas.</t>
  </si>
  <si>
    <t>Falta de oportunidad en la presentación de las fichas técnicas a los diferentes Comités</t>
  </si>
  <si>
    <t>1. Aprobación de la baja de los valores en los estados contables.</t>
  </si>
  <si>
    <t>Aprobados en subcomité financiero y de inversiones y en el Comité de Desarrollo Administrativo.</t>
  </si>
  <si>
    <t>Seis Comités</t>
  </si>
  <si>
    <t>PLAN VIGENCIA 2014
De los 238 procesos prescritos, se elaboraron las fichas técnicas  correspondientes a  191 procesos  y  se enviaron al Subcomité  Financiero y de Inversiones  para continuar con el proceso de remisibilidad. Se realizaron los siguientes comités 1- Comité N° 11 - De Saneamiento Contable de 2014         2- Comité  Institucional de Desarrollo Administrativo de diciembre 30 de 2014     3- Comité Institucional de Desarrollo  Administrativo de agosto 11 de 2015  4- En Comité de Desarrollo Administrativo del 25 de  mayo  de 2016  se recomendó la baja de 113 obligaciones por valor de $529.007.051,13, la Resolución de baja es la No. 3845 del 14 de septiembre de 2016.  El subcomité financiero y de inversiones se realizó el 21 de diciembre de 2016 aprobando 31 procesos por valor de 123,888,505,84  para remitir al Comité de Desarrollo Administrativo.</t>
  </si>
  <si>
    <t>2. Realizar los registros contables de la baja de los procesos aprobados por remisibilidad mediante acto administrativo</t>
  </si>
  <si>
    <t>Seis Resoluciones</t>
  </si>
  <si>
    <t>Resolución con las bajas correspondientes</t>
  </si>
  <si>
    <t>PLAN VIGENCIA 2014
1- Resolución  1497 de mayo 30 de 2014 - 35 obligaciones por    $467.882.266,21;  Contabilizada en junio de 2014.                 v      2- Resolución  4420 del 30 de diciembre de 2014;  31 obligaciones por $758.563.037,10                                 3- Resolución 0033 de enero 13 de 2016, 43 obligaciones por $ 216.234.574,89  Contabilizada en   marzo de 2016. 4. Resolución 3845 del 14 de septiembre de 2016 por valor de $529,007,051,13</t>
  </si>
  <si>
    <t>Contradicción entre el Reglamento de Cartera y la Resolución de delegación, igualmente el no contar con los actos administrativos para realizar los cobros correspondientes.</t>
  </si>
  <si>
    <t>1. Modificar la Resolución de delegación para que esté acorde con el reglamento de cartera vigente</t>
  </si>
  <si>
    <t>Resolución modificatoria</t>
  </si>
  <si>
    <t xml:space="preserve">Una Resolución </t>
  </si>
  <si>
    <t>PLAN VIGENCIA 2014
Resolución  No. 3748 del 30 de agosto de 2016.</t>
  </si>
  <si>
    <t>2. Elaborar los actos administrativos de cobro de conformidad con la delegación vigente, mientras que entra en vigencia la modificatoria.</t>
  </si>
  <si>
    <t>Resoluciones de cobro</t>
  </si>
  <si>
    <t>Resoluciones cobros vigencia 2009-2013</t>
  </si>
  <si>
    <t>PLAN VIGENCIA 2014
400 resoluciones realizadas.</t>
  </si>
  <si>
    <t>PLAN DE MEJORAMIENTO VIGENCIA 2013</t>
  </si>
  <si>
    <t>PENAL, FISCAL, DISCIPLINARIO Y ADMINISTRATIVO</t>
  </si>
  <si>
    <t>En el organismo de tránsito en  las carpetas donde se archivan los soportes para el ingreso del vehículo, no reposa ningún documento aprobado por la entidad. Lo cual indica que no se efectuó reposición del vehículo ni se constituyó póliza a favor del Ministerio por cada uno de estos vehículos que ingresaron. Lo anterior genera un presunto detrimento al Estado por $ 830 millones. La responsabilidad de la eventual incidencia fiscal del presente hallazgo estaría en principio en cabeza del Organismo de Tránsito mencionado.</t>
  </si>
  <si>
    <t>Proyecto de herramienta jurídica cuyo fin es establecer el procedimiento para resolver la situación jurídica de los vehículos de carga que presenten inconsistencias en su matrícula inicial.</t>
  </si>
  <si>
    <t>Identificar las casuísticas que generaron las falencias en los registros iniciales de los vehículos de carga. Documento</t>
  </si>
  <si>
    <t xml:space="preserve">PLAN VIGENCIA 2013
Después de analizar las diferentes falencias en los registros iniciales de los vehículos de carga, se identificaron las siguientes:
1. Vehículos matriculados sin certificado de cumplimiento de requisitos o sin la aprobación de la caución expedidos por el Ministerio de Transporte. 
2. Vehículos matriculados sin certificado de cumplimiento de requisitos o sin la aprobación de la caución, respecto de los cuales con posterioridad a la fecha de su registro inicial, fue expedido el certificado de cumplimiento de requisitos o la aprobación de la caución por el Ministerio de Transporte.
3. Vehículos matriculados con certificado de cumplimiento de requisitos o aprobación de la caución, expedido por el Ministerio de Transporte para  un vehículo y utilizado para matricular el vehículo para el que fue expedido y otros más o un vehículo distinto.
4. Vehículos matriculados con certificado de cumplimiento de requisitos o aprobación de la caución no expedidos por el Ministerio de Transporte. 
5. Vehículos matriculados con certificado de cumplimiento de requisitos expedidos por el Ministerio de Transporte por desintegración,  pérdida total o hurto de otro vehículo que con posterioridad se estableció que continua activo o que no existió.
Por lo anterior solicito dar por cumplida esta actividad.
PLAN VIGENCIA 2012
Este hallazgo esta en cabeza de los Organismo de Tránsito a nivel nacional, los cuales son supervisados por la superintendencia de puertos y transporte.
Aún así con el ánimo de definir la situación a nivel general en todos los organismos de transito a nivel nacional, este ministerio proyectó un borrador de acto administrativo, el cual pretende adoptar medidas y establecer procedimientos administrativos especiales y temporales para resolver la situación jurídica de los vehículos de transporte de carga que presentan inconsistencias en su registro inicial.  Este documento se encuentra en estructuración por parte del ministerio de transporte y se proseguirá a socializar su contenido al interior del Ministerio antes de proceder a la socialización con los diferentes sectores y posterior publicación.  </t>
  </si>
  <si>
    <t>PLAN VIGENCIA 2013
Las mesas de trabajo están contempladas; han transcurrido 19 días desde la fecha contemplada como inicial para el desarrollo de las mismas; se llevaran a cabo las 6 mesas de trabajo en el término establecido.</t>
  </si>
  <si>
    <t>Plantear los mecanismos de saneamiento.</t>
  </si>
  <si>
    <t>PLAN VIGENCIA 2013
Los mecanismos de saneamiento propuestos, son los citados en la actividad No. 1 del hallazgo; el avance correspondiente a esta actividad será reportado en paralelo al desarrollo de las mesas de trabajo.</t>
  </si>
  <si>
    <t>Proyecto de herramienta jurídica.</t>
  </si>
  <si>
    <t>PLAN VIGENCIA 2013
Correo Sonia Rodríguez - Betty Herrera Julio 19 No se reporta avance en la presente vigencia, en tanto la actividad esta programada para el año 2017 y 2018.</t>
  </si>
  <si>
    <t>Socialización y publicación del proyecto de herramienta jurídica.</t>
  </si>
  <si>
    <t>PLAN VIGENCIA 2013
No se reporta avance en la presente vigencia, en tanto la actividad esta programada para el año 2017 y 2018.</t>
  </si>
  <si>
    <t>Aún no se ha registrado en el RUNT en su totalidad la información relativa al ingreso de vehículos de transporte de carga de las vigencias 2011 y 2012</t>
  </si>
  <si>
    <t>Validar las bases de datos RUNT Vs Reposición Vehicular, y actualizar la información en el aplicativo RUNT.</t>
  </si>
  <si>
    <t>FASE 1
*Levantamiento de información basada en la documentación física que reposa en el grupo de reposición de vehículos.
*Digitalización de documentación física.
*Verificación de la información.
*Diagnóstico de la situación.</t>
  </si>
  <si>
    <t>Levantamiento de información. 
Digitalización Verificación (Base de datos)</t>
  </si>
  <si>
    <t>PLAN VIGENCIA 2013
El proceso de reposición de vehículos de carga objeto de la política adoptada por el gobierno nacional con la expedición de la resolución 7036 de octubre de 2012 se sistematizó.  Lo que implica que las autorizaciones de matrícula de estos vehículos se expidan a través de la herramienta tecnológica RUNT.
Para los vehículos matriculados con anterioridad a la entrada en vigencia de la resolución 7036 de octubre de 2012, se expedía certificación de cumplimiento de requisitos mediante el cumplimiento bien sea de póliza o vehículo desintegrado.  Para este entonces la verificación documental era 100% manual sin soporte de ningún sistema, lo que imposibilitó el cargue de estos soportes de matrícula.
El ministerio de transporte ha determinado la necesidad de actualizar la plataforma RUNT con dichos registros lo que amerita el desarrollo del procedimiento en dos fases, la primera levantamiento, digitalización, verificación y diagnostico, se pretende finalizar el 31 de marzo de 2017.
la fase 2 de cruce de bases de información de los requisitos de matrícula para esta clase de vehículos y posterior cargue al sistema se prevé finalizar en el año 2018.</t>
  </si>
  <si>
    <t xml:space="preserve">Diagnóstico </t>
  </si>
  <si>
    <t>PLAN VIGENCIA 2013
No se reporta avance en la presente vigencia, en tanto la actividad esta programada para el año 2017.</t>
  </si>
  <si>
    <t>FASE 2
*Cruzar Base de Datos fuente RUNT vs Base de Datos Reposición Vehicular.
*Analizar la información.
*Actualizar la Plataforma.</t>
  </si>
  <si>
    <t>Informe de cruce de Base de Datos.
Plataforma RUNT Actualizada.</t>
  </si>
  <si>
    <t>PLAN VIGENCIA 2013
No se reporta avance en la presente vigencia, en tanto la actividad esta programada para el año 2018.</t>
  </si>
  <si>
    <t>La información de la  plataforma presenta deficiencias, no reporta información sobre la totalidad de los entes involucrados, hecho que resta efectividad a la evaluación del desempeño de cada uno de los Sistemas Integrados de Transporte Masivo en operación, a través de los indicadores definidos</t>
  </si>
  <si>
    <t xml:space="preserve">Adoptar mediante un acto administrativo el  nuevo manual de indicadores, producto del análisis de la información indispensable para hacer seguimiento a los sistemas, tanto para usuarios como administradores que integre los comentarios de los asesores de la UMUS y las recomendaciones de los consultores externos. </t>
  </si>
  <si>
    <t xml:space="preserve">Resolución </t>
  </si>
  <si>
    <t>DIRECCIÓN DE TRANSPORTE Y TRÁNSITO - UMUS</t>
  </si>
  <si>
    <t>PLAN VIGENCIA 2013
La UMUS, elaboro una versión para revisión del área jurídica del MT de la resolución que deroga a la Resolución 4147 de 2009 la cual contenía los indicadores con base en la revisión técnica y consultoría efectuada por Dario Hidalgo. De acuerdo a ala expedición de la ley 1118 de 2016 POR LA CUAL SE OTORGAN INCENTIVOS PARA PROMOVER EL USO DE LA BICICLETA EN EL TERRITORIO NACIONAL Y SE MODIFICA EL CÓDIGO NACIONAL DE TRÁNSITO, y conforme a la reunión sostenida entre el Viceministro de Transporte Alejandro Maya, La Senadora Claudia López, Senador Andrés García Zuccardi, con el fin de cumplir lo establecido en dicha Ley acerca de tener un sistema de información nacional, se incluyeran indicadores asociados al transporte y tránsito en bicicleta. La última versión fue remitida el día 27 de diciembre de 2016 al área jurídica del MT para su próxima publicación en línea.</t>
  </si>
  <si>
    <t>Ausencia de Información.</t>
  </si>
  <si>
    <t>Establecer acercamientos con el Instituto Geográfico Agustín Codazzi para el Acceso y consumo de la información geográfica dispuesta por el IGAC como insumo para el SINC</t>
  </si>
  <si>
    <t>Reuniones con funcionarios del IGAC,  Oficios solicitud de información y Consolidar la capa de información geográfica de transporte del IGAC como apoyo a la toma de decisiones por parte de la autoridades urbanísticas</t>
  </si>
  <si>
    <t xml:space="preserve">Actas de Reunión, Oficios y Capa geográfica del eje de vía </t>
  </si>
  <si>
    <t>PLAN VIGENCIA 2013
Se celebro convenio marco de cooperación, asistencia técnica y apoyo suscrito entre el Ministerio de Transporte  y el IGAC  cuyo objeto es: " AUNAR ESFUERZOS INSTITUCIONALES, TÉCNICOS, TECNOLÓGICOS Y LOGÍSTICOS ENTRE EL INSTITUTO GEOGRÁFICO "AGUSTÍN CODAZZI" - IGAC Y EL MINISTERIO DE TRANSPORTE, CON EL PROPÓSITO DE REALIZAR EL INTERCAMBIO SEGURO Y PRODUCCIÓN DE INFORMACIÓN CARTOGRÁFICA, GEOGRÁFICA, AGROLÓGICA Y CATASTRAL, DE CONFORMIDAD CON LAS COMPETENCIAS MISIONALES DE CADA ENTIDAD", con el fin de solicitar información geográfica en la temática vial con la cual se pueda apoyar  a los municipios  en la identificación y reporte de Información a SINC..</t>
  </si>
  <si>
    <t>Este ítem no se encuentra diligenciado en el informe de auditoria proporcionado por la Contraloría General de la República.</t>
  </si>
  <si>
    <t>Gestión para acceso y uso de información  geográfica en cooperación con otras entidades como insumo para el SINC</t>
  </si>
  <si>
    <t>Reuniones,  Oficios solicitud de información Consolidar información para disponer de una mayor cantidad de información para la toma de decisiones por parte de la autoridades urbanísticas</t>
  </si>
  <si>
    <t>Actas de Reunión, Oficios y Base de datos geográfica de información otras entidades</t>
  </si>
  <si>
    <t>PLAN VIGENCIA 2013
Ocho (8) capacitaciones y acompañamientos a entes territoriales para la gestión de información geográfica de vías a cargo de las entidades territoriales como insumo al SINC.</t>
  </si>
  <si>
    <t>Verificación del manual de acciones de repetición del Ministerio de Transporte, para ser actualizado</t>
  </si>
  <si>
    <t>El manual de acciones de repetición del Ministerio de Transporte-DJU-M-001 versión N:1, describe el procedimiento de acciones contra terceros como consecuencia de su conducta dolosa o gravemente culposa. Se ha diseñado una planilla mediante memorando N°20141320257333 del 16-12-2014, donde se hará seguimiento a los pagos de sentencias condenatorias efectuados por la Subdirección Administrativa y financiera y control a su vez de la asignación de casos para ser estudiados en el comité de Conciliación.</t>
  </si>
  <si>
    <t>Manual</t>
  </si>
  <si>
    <t>PLAN VIGENCIA 2013
LA ACTUALIZACION DEL MANUAL ESTA PARA REVISION. LA TABLA DE SEGUIMIENTO ESTA EN IMPLEMENTACION.</t>
  </si>
  <si>
    <t xml:space="preserve">La Entidad no cuenta con los recursos presupuestales necesarias para adelantar avalúos o valoración de los bienes muebles objeto de baja, requisito necesario para contratar el intermediario comercial que apoye en la venta. </t>
  </si>
  <si>
    <t xml:space="preserve">2. "a) Organizar, clasificar e identificar los bienes contenidos en la bodega del Grupo de Inventarios y Suministros;
</t>
  </si>
  <si>
    <t xml:space="preserve">Organizar y clasificar por lotes los  bienes muebles objeto de remate; y  levantar el inventario de los mismos en la Bodega de depreciados ubicada en Fontibón;
</t>
  </si>
  <si>
    <t xml:space="preserve">a) Inventario de bienes de baja;
</t>
  </si>
  <si>
    <t>PLAN VIGENCIA 2013
Se concluyó la organización de los bienes y se han clasificado por lotes. Se tiene el inventario de los bienes a dar de baja para someterlo al subcomité de bajas para la aprobación.</t>
  </si>
  <si>
    <t xml:space="preserve">El Grupo de Inventarios y Suministros cuenta con una base de datos desarrollada en D Base, la cual es obsoleta y no cumple con las necesidades de manejo de la información. </t>
  </si>
  <si>
    <t xml:space="preserve">Adquirir un software especializado en la administración de almacenes e inventarios, implementarlo a los requerimientos del Ministerio y migración de la información.
</t>
  </si>
  <si>
    <t>1. Desarrollo e implementación del aplicativo adquirido por la Entidad (Si Capital, módulos de Almacén e Inventarios - SAE y SAI)
2. Migración y cargue de la información de Almacén e Inventarios</t>
  </si>
  <si>
    <t>PLAN VIGENCIA 2013
Software en operación y con información actualizada.</t>
  </si>
  <si>
    <t>PLAN DE MEJORAMIENTO VIGENCIA 2012</t>
  </si>
  <si>
    <t>Revisadas (1077) carpetas  donde reposan los documentos para el ingreso de vehículos de transporte de carga en algunos Organismos de Tránsito , se observó que (143) de éstos vehículos que ingresaron al País, no contaban con los requisitos exigidos por el Ministerio de Transporte en los artículos 2° o 6° del Decreto 2085 de 2008, y las modificaciones realizadas en los Decretos 2450 de 2008 y 1131 de 2009; como son: el certificado de cumplimiento de requisitos o la certificación de aprobación de caución expedida por el Ministerio de Transporte</t>
  </si>
  <si>
    <t xml:space="preserve">PLAN VIGENCIA 2012
Después de analizar las diferentes falencias en los registros iniciales de los vehículos de carga, se identificaron las siguientes:
1. Vehículos matriculados sin certificado de cumplimiento de requisitos o sin la aprobación de la caución expedidos por el Ministerio de Transporte. 
2. Vehículos matriculados sin certificado de cumplimiento de requisitos o sin la aprobación de la caución, respecto de los cuales con posterioridad a la fecha de su registro inicial, fue expedido el certificado de cumplimiento de requisitos o la aprobación de la caución por el Ministerio de Transporte.
3. Vehículos matriculados con certificado de cumplimiento de requisitos o aprobación de la caución, expedido por el Ministerio de Transporte para  un vehículo y utilizado para matricular el vehículo para el que fue expedido y otros más o un vehículo distinto.
4. Vehículos matriculados con certificado de cumplimiento de requisitos o aprobación de la caución no expedidos por el Ministerio de Transporte. 
5. Vehículos matriculados con certificado de cumplimiento de requisitos expedidos por el Ministerio de Transporte por desintegración,  pérdida total o hurto de otro vehículo que con posterioridad se estableció que continua activo o que no existió.
Por lo anterior solicito dar por cumplida esta actividad.
PLAN VIGENCIA 2012
Este hallazgo esta en cabeza de los Organismo de Tránsito a nivel nacional, los cuales son supervisados por la superintendencia de puertos y transporte.
Aún así con el ánimo de definir la situación a nivel general en todos los organismos de transito a nivel nacional, este ministerio proyectó un borrador de acto administrativo, el cual pretende adoptar medidas y establecer procedimientos administrativos especiales y temporales para resolver la situación jurídica de los vehículos de transporte de carga que presentan inconsistencias en su registro inicial.  Este documento se encuentra en estructuración por parte del ministerio de transporte y se proseguirá a socializar su contenido al interior del Ministerio antes de proceder a la socialización con los diferentes sectores y posterior publicación.  </t>
  </si>
  <si>
    <t>PLAN VIGENCIA 2012
Las mesas de trabajo están contempladas; han transcurrido 19 días desde la fecha contemplada como inicial para el desarrollo de las mismas; se llevaran a cabo las 6 mesas de trabajo en el término establecido.</t>
  </si>
  <si>
    <t>PLAN VIGENCIA 2012
Los mecanismos de saneamiento propuestos, son los citados en la actividad No. 1 del hallazgo; el avance correspondiente a esta actividad será reportado en paralelo al desarrollo de las mesas de trabajo.</t>
  </si>
  <si>
    <t>PLAN VIGENCIA 2012
No se reporta avance en la presente vigencia, en tanto la actividad esta programada para el año 2017 y 2018.</t>
  </si>
  <si>
    <t>PLAN VIGENCIA 2012
No se reporta avance en la presente vigencia, en tanto la actividad esta programada para el año 2017 y 2018.</t>
  </si>
  <si>
    <t>Se carece de datos sobre la totalidad de los entes involucrados en la implementación de los Sistemas Integrados de Transporte Masivo tales como: Secretarías de Tránsito y de Planeación Municipales o Distritales, Áreas Metropolitanas y autoridades Ambientales, entre otras.  Falta  análisis de la información indispensable sobre los Sistemas  que garantizan el diligenciamiento y reporte por parte de los entes.
Hecho que resta eficiencia sobre la evaluación de los resultados de las políticas, programas y proyectos de inversión nacional e indicadores de desempeño del transporte local, del ambiente, urbano, eficiencia y efectividad de cada uno de los Sistema Integrados de Transporte Masivo en operación</t>
  </si>
  <si>
    <t xml:space="preserve">Ajustar la interfaz del SISETU para reflejar los cambios arrojados por el estudio de análisis de la información indispensable sobre los Sistemas y que garantizan el diligenciamiento y reporte por parte de los entes
</t>
  </si>
  <si>
    <t xml:space="preserve">Modificación de la interfaz </t>
  </si>
  <si>
    <t xml:space="preserve">Plataforma actualizada  </t>
  </si>
  <si>
    <t>DIRECCIÓN DE TRANSPORTE Y TRÁNSITO - 
UMUS</t>
  </si>
  <si>
    <t>PLAN VIGENCIA 2012
La UMUS, elaboro una versión para revisión del área jurídica del MT de la resolución que deroga a la Resolución 4147 de 2009 la cual contenía los indicadores con base en la revisión técnica y consultoría efectuada por Dario Hidalgo. De acuerdo a ala expedición de la ley 1118 de 2016 POR LA CUAL SE OTORGAN INCENTIVOS PARA PROMOVER EL USO DE LA BICICLETA EN EL TERRITORIO NACIONAL Y SE MODIFICA EL CÓDIGO NACIONAL DE TRÁNSITO, y conforme a la reunión sostenida entre el Viceministro de Transporte Alejandro Maya, La Senadora Claudia López, Senador Andrés García Zuccardi, con el fin de cumplir lo establecido en dicha Ley acerca de tener un sistema de información nacional, se incluyeran indicadores asociados al transporte y tránsito en bicicleta. La última versión fue remitida el día 27 de diciembre de 2016 al área jurídica del MT para su próxima publicación en línea. Una vez emitida la Resolución se trabajará de la mano con el área de informática del MT y en colaboración con el grupo ITS, la formulación de la nueva plataforma.</t>
  </si>
  <si>
    <t>No fue diligenciado por la Contraloría.</t>
  </si>
  <si>
    <t>Aplicar los procesos y procedimientos de planeación establecidos por el Ministerio de Transporte, para la definición de cada uno de los proyectos que se  incluyan en los Planes de Gestión de la Entidad y para la priorización de los mismos.</t>
  </si>
  <si>
    <t>Realizar mesas de trabajo con funcionarios de la Oficina Asesora de Planeación, de la Dirección de Transporte  y Tránsito y de las unidades ejecutoras de la misma, encargados de la estructuración de los proyectos de inversión, de formulación de política pública y de reglamentaciones técnicas que se deben incluir en los Planes de Gestión del Ministerio, con el fin de reforzar la capacitación en la planeación de proyectos.</t>
  </si>
  <si>
    <t>Mesas de Trabajo</t>
  </si>
  <si>
    <t>DIRECCIÓN DE TRANSPORTE Y TRÁNSITO</t>
  </si>
  <si>
    <t>PLAN VIGENCIA 2012
SE DECIDIÓ CAMBIAR LA ACCIÓN DE MEJORA, pues Finalmente el Gobierno Nacional consideró necesario establecer una política diferente para el manejo de los CENAF y los CEBAF,  para lo cual se decidió incluir en  el proyecto del PLAN NACIONAL DE DESARROLLO 2014-2018, la propuesta de un artículo relacionado con la operación y el funcionamiento de los CENAF y los CEBAF. que una vez entre en vigencia deberá ser reglamentado por la entidad competente.
Se materializó con el : Artículo 184°. Implementación de los Centros Integrados de Servicio (SI) y modelo de operación en Centros Binacionales de Atención en Frontera (CEBAF), Centros Nacionales de Atención de Fronteras (CENAF) y pasos de frontera. El Departamento Nacional de Planeación implementará los Centros Integrados de Servicio (SI) en los que harán presencia entidades del orden nacional, departamental y municipal, que adoptarán estándares que garanticen al ciudadano un trato amable, digno y eficiente. Así mismo, el modelo de operación y el funcionamiento de los Centros Binacionales de Atención en Frontera (CEBAF) y de los Centros Nacionales de Atención de Fronteras (CENAF) será el establecido por el Programa Nacional de Servicio al Ciudadano del Departamento Nacional de Planeación, quien coordinará y articulará a las entidades que presten sus servicios en dichos centros. Del Proyecto para sanción presidencial del PND 2014-2018.</t>
  </si>
  <si>
    <t>Realizar mesas de trabajo con funcionarios de la Oficina Asesora de Planeación, de la Dirección de Transporte  y Tránsito y de las unidades ejecutoras de la misma, encargados de la estructuración de los proyectos de inversión, de formulación de política pública y de reglamentaciones técnicas, con el fin de establecer y priorizar las acciones y la gestión que debe adelantar el Ministerio en los próximos 3 años, de acuerdo con lo establecido en el Plan Nacional de Desarrollo 2014-2018.</t>
  </si>
  <si>
    <t xml:space="preserve">PLAN VIGENCIA 2012
Por parte de DNP se celebró el contrato de consultoría DNP-0R-045-2013 cuyo objeto es Establecer una visión y formular la estrategia para el desarrollo de las actividades y vías fluviales de la Nación, en el corto, mediano y largo plazo, que permitan establecer el Plan Maestro Fluvial para Colombia,  en los Componentes Operativos y Promocionales. Además el Ministerio de Transporte firmó convenio 212 de 2013 con la Embajada de Holanda, cuyo objeto es identificar estrategias orientadas al desarrollo del transporte fluvial y definición de elementos para establecer el plan maestro fluvial para Colombia.  </t>
  </si>
  <si>
    <t>Falta de coherencia entre las actividades previstas por la Entidad y las metas propuestas en el plan indicativo, pues en diciembre de 2011 se celebra contrato con Colciencias para la implementación del CICCOT pero se plantea como meta sólo el diseño y dimensionamiento.
Deficiencia en la Gestión, incongruencia en la suscripción del convenio, fallas en el seguimiento al Plan  Indicativo  y deficiente Planeación.</t>
  </si>
  <si>
    <t xml:space="preserve">La Dirección de Transporte y Tránsito  en cabeza de la Iniciativa ITS - Sistemas Inteligentes de Transporte viene desarrollando proyectos que van encaminados a contar con herramientas y sistemas inteligentes de información como el SINITT - Sistema Inteligente Nacional para la infraestructura, el Tránsito y el Transporte, definido en el decreto 2060 de 2015, que permitan obtener información sobre la gestión y el control del tránsito, la infraestructura y el transporte a nivel nacional, ya que posteriormente serán el soporte fundamental del CICOTT como Centro Inteligente de Control de Tránsito y Transporte.
Es importante aclarar que en el 2015 se contrató el diseño conceptual del CICOTT el cual fue entregado al Ministerio de Transporte en Diciembre del mismo año; sin embargo, no se continuó con el diseño de detalle porque es necesario tener el acceso a la información. En ese orden de ideas, se ha decidido congelar el desarrollo de la infraestructura física del CICOTT; teniendo en cuenta que antes de proceder a la ingeniería de detalle del CICOTT y su posterior construcción, se programan las actividades encaminadas a desarrollar los Sistemas Inteligentes que lo alimentarán.
El Centro de Control de Tránsito y Transporte implica la regulación de diferentes sistemas inteligentes y permitirán hacer el monitoreo y control por parte de la Superintendencia de Transporte y de la DITRA a nivel nacional. 
Como parte de la evolución de este proceso, el decreto 2060 de 2015, mediante el cual se regulan los Sistemas inteligentes de Transporte en Colombia en el 2015 se emitió la política pública correspondiente a la resolución 4303 de 2015, la cual reglamenta la interoperabilidad de peajes con recaudo electrónico vehicular, y e, por tanto es indispensable en los años siguientes ir regulando los demás sistemas inteligentes que alimentarán al CICOTT. 
En aras de desarrollar el CICOTT se precisa tener diseñado e implementado incluyendo du ingeniería de detalle el SINITT, Sistema que reúne todos los subsistemas ITS que harán parte del CICOTT por lo tanto para desarrollar adecuadamente el CICOTT se requiere estructurar  todos los sistemas de Información (subsistemas ITS) que hacen parte de este para que el SINITT.
las actividades son:
Diseñar Módulo RFID para parqueaderos
Diseñar Módulo RFID para estaciones de servicio
Diseñar Módulo ITS para fiscalización velocidad 
Diseñar Módulo de seguimiento para la construcción y el mantenimiento de vías 
Diseñar primera fase de Arquitectura del SINITT
Diseñar SINITT módulo SIGAAE 
Diseñar SINITT módulo de trazabilidad
Diseñar SINITT registro UDDI
Diseñar SINITT módulo de disputas
Diseñar Módulo para reconocimiento de placas
Diseñar módulo Transporte público individual de lujo
Diseñar Manual de implementación de proyectos ITS
Diseñar Módulo ITS de mensajería variable
</t>
  </si>
  <si>
    <t xml:space="preserve">Estudios técnicos que fundamentan la política pública de los ITS a implementar en </t>
  </si>
  <si>
    <t xml:space="preserve">PLAN VIGENCIA 2012
La Dirección de Transporte y Tránsito  en cabeza de la Iniciativa ITS - Sistemas Inteligentes de Transporte viene desarrollando proyectos que van encaminados a contar con herramientas y sistemas inteligentes de información como el SINITT - Sistema Inteligente Nacional para la infraestructura, el Tránsito y el Transporte, definido en el decreto 2060 de 2015, que permitan obtener información sobre la gestión y el control del tránsito, la infraestructura y el transporte a nivel nacional, ya que posteriormente serán el soporte fundamental del CICOTT como Centro Inteligente de Control de Tránsito y Transporte.
Es importante aclarar que en el 2015 se contrató el diseño conceptual del CICOTT el cual fue entregado al Ministerio de Transporte en Diciembre del mismo año; sin embargo, no se continuó con el diseño de detalle porque es necesario tener el acceso a la información. En ese orden de ideas, se ha decidido congelar el desarrollo de la infraestructura física del CICOTT; teniendo en cuenta que antes de proceder a la ingeniería de detalle del CICOTT y su posterior construcción, se programan las actividades encaminadas a desarrollar los Sistemas Inteligentes que lo alimentarán.
El Centro de Control de Tránsito y Transporte implica la regulación de diferentes sistemas inteligentes y permitirán hacer el monitoreo y control por parte de la Superintendencia de Transporte y de la DITRA a nivel nacional. 
Como parte de la evolución de este proceso, el decreto 2060 de 2015, mediante el cual se regulan los Sistemas inteligentes de Transporte en Colombia en el 2015 se emitió la política pública correspondiente a la resolución 4303 de 2015, la cual reglamenta la interoperabilidad de peajes con recaudo electrónico vehicular, y e, por tanto es indispensable en los años siguientes ir regulando los demás sistemas inteligentes que alimentarán al CICOTT. 
En aras de desarrollar el CICOTT se precisa tener diseñado e implementado incluyendo du ingeniería de detalle el SINITT, Sistema que reúne todos los subsistemas ITS que harán parte del CICOTT por lo tanto para desarrollar adecuadamente el CICOTT se requiere estructurar  todos los sistemas de Información (subsistemas ITS) que hacen parte de este para que el SINITT.
las actividades son:
Diseñar Módulo RFID para parqueaderos
Diseñar Módulo RFID para estaciones de servicio
Diseñar Módulo ITS para fiscalización velocidad 
Diseñar Módulo de seguimiento para la construcción y el mantenimiento de vías 
Diseñar primera fase de Arquitectura del SINITT
Diseñar SINITT módulo SIGAAE 
Diseñar SINITT módulo de trazabilidad
Diseñar SINITT registro UDDI
Diseñar SINITT módulo de disputas
Diseñar Módulo para reconocimiento de placas
Diseñar módulo Transporte público individual de lujo
Diseñar Manual de implementación de proyectos ITS
Diseñar Módulo ITS de mensajería variable
Módulo RFID para parqueaderos -Diseñado-
Módulo RFID para estaciones de servicio -Diseñado-
Módulo ITS para fiscalización velocidad -Diseñado-
Módulo de seguimiento para la construcción y el mantenimiento de vías -Diseñado-
primera fase de Arquitectura del SINITT -Diseñado-
SINITT módulo SIGAAE -Diseñado-
SINITT módulo de trazabilidad -Diseñado-
SINITT registro UDDI -Diseñado-
SINITT módulo de disputas -Diseñado-
Manual de implementación de proyectos ITS -Diseñado-
Módulo para reconocimiento de placas - diseñado en un 100%
Módulo Transporte público individual de lujo- diseñado en un 100%
Módulo ITS de mensajería variable- diseñado en un 100%
Cumplimiento de la totalidad de los 13 modulos. </t>
  </si>
  <si>
    <t>PLAN DE MEJORAMIENTO VIGENCIA 2011</t>
  </si>
  <si>
    <t>Incompatibilidad de las versiones del Software instalado</t>
  </si>
  <si>
    <t>PLAN VIGENCIA 2011
Se adelanto la adquisición de  cuatro licencias,  una suscripción y un soporte  técnico hasta diciembre de 2017  con el proveedor de ArcGI, lo que ha permitido que las funcionalidades de visualización de capas tengan un rendimiento apropiado,  efectividad en la consulta contando con despliegue y visualización para todo tipo de usuario.</t>
  </si>
  <si>
    <t>Establecimiento de convenio marco de cooperación técnica entre el IGAC y el Ministerio de Transporte</t>
  </si>
  <si>
    <t>Gestión para la elaboración de documento de convenio marco de cooperación para el intercambio y disposición de información geográfica insumo para el SINC</t>
  </si>
  <si>
    <t>Proyecto de Convenio Marco de Cooperación</t>
  </si>
  <si>
    <t>PLAN VIGENCIA 2011
Se celebro convenio marco de cooperación, asistencia técnica y apoyo suscrito entre el Ministerio de Transporte  y el IGAC  cuyo objeto es: " AUNAR ESFUERZOS INSTITUCIONALES, TÉCNICOS, TECNOLÓGICOS Y LOGÍSTICOS ENTRE EL INSTITUTO GEOGRÁFICO "AGUSTÍN CODAZZI" - IGAC Y EL MINISTERIO DE TRANSPORTE, CON EL PROPÓSITO DE REALIZAR EL INTERCAMBIO SEGURO Y PRODUCCIÓN DE INFORMACIÓN CARTOGRÁFICA, GEOGRÁFICA, AGROLÓGICA Y CATASTRAL, DE CONFORMIDAD CON LAS COMPETENCIAS MISIONALES DE CADA ENTIDAD", con el fin de solicitar información geográfica en la temática vial con la cual se pueda apoyar  a los municipios  en la identificación y reporte de Información a SINC..</t>
  </si>
  <si>
    <t xml:space="preserve">Debilidades en la aplicación de controles para la evaluación y seguimiento  de la integridad y disponibilidad de la información reportada por los entes gestores en el aplicativo SISETU, por parte de la UMUS.
Falta de estandarización y uniformidad para el calculo y reporte de indicadores.
Debilidades en el cumplimiento de lo establecido en el Manual de Operaciones del Préstamo 7739 – CO y la resolución 4147 de 2009.
</t>
  </si>
  <si>
    <t>Mejoramiento institucional y desarrollo de talleres de capacitación en torno al nuevo Manual de Indicadores para los Entes Gestores de proyectos SITM y SETP, y autoridades locales de planeación y movilidad. Esto incluye la divulgación del uso de los formatos de reporte que se usarán mientras se actualiza la interfaz web del SISETU, y la identificación de mapas de actores locales que aportan a la construcción de los indicadores por parte de los Entes Gestores.</t>
  </si>
  <si>
    <t>Realización de talleres de divulgación de la nueva batería de indicadores y de las metodologías de cálculo para cada uno de ellos.</t>
  </si>
  <si>
    <t xml:space="preserve">Taller </t>
  </si>
  <si>
    <t>PLAN VIGENCIA 2011
 La UMUS, realizó el taller de observaciones con los entes gestores de los SITM y SETP el 14 de junio en las instalaciones del MT, con presencia de miembros de los SETP y SITM y autoridades locales y el  29 de noviembre de 2016 en la ciudad de Cartagena  se dio a conocer mediante  la presentación de la batería de indicadores y la propuesta remitida al área jurídica del MT de la resolución que deroga la Resolución 4147.</t>
  </si>
  <si>
    <t>PLAN DE MEJORAMIENTO VIGENCIA 2010</t>
  </si>
  <si>
    <t xml:space="preserve">evidenciado en la mala formulación, falta de oportunidad y confiabilidad de la información, lo que va en contra de lo establecido en la Ley 489 de 1998 y la Ley 872 de 2003,  aspecto  que afecta la medición de la Gestión y resultados de la entidad, a causa de  la  falta de una aplicación  técnica en la formulación (unidad de medida) o aplicación de los indicadores de gestión de calidad y plan indicativo. </t>
  </si>
  <si>
    <t>Revisar la formulación de los indicadores  de gestión del plan indicativo como del sistema de gestión de calidad.</t>
  </si>
  <si>
    <t>Realizar conjuntamente con la Dirección Territorial Valle del Cauca, Oficina de Planeación del MT y la Coordinación de Territoriales , una mesa de trabajo con el propósito de establecer las debilidades y fortalezas que tiene la DT Valle del Cauca para así ajustar y definir si es el caso un nuevo procedimiento de formulación de indicadores</t>
  </si>
  <si>
    <t>Mesa de trabajo</t>
  </si>
  <si>
    <t>DIRECCIÓN DE TRANSPORTE Y TRÁNSITO y DIRECCIÓN TERRITORIAL DEL VALLE</t>
  </si>
  <si>
    <t>PLAN VIGENCIA 2010
En direfentes foros de participación y mesas de trabajo con las direcciones  Territoriales, incluida la Dirección Territorial Valle,   y  todas las dependencias del Ministerio de Transporte entre ellas la  Dirección de Transportey Tránsito, la oficina de Asesora de Planeación, por ser la competente para coordinar la formulación de indicadores y su revisión, dedes el año 2014 ha venido realizando ejercicios permanentes de  revisión y formulación de indicadores y capacitaciones para su correcta aplicación. Dando por cumplida en  100% la acción de mejora planteada.
En Prueba de esto se expresa que durante el año 2016 se realizaron actividades con los funcionarios de la Oficina Asesora de Planeación para revisar y actualizar los indicadores de los Procesos de "Formulación de Políticas, Autorizaciones y Asesoría y Asistencia Técnica", y a la fecha los documentos elaborados   se encuentran en proceso de aprobación por parte de los Directores de Transporte y Tránsito e Infraestructura. Una vez publicados en Daruma, la Oficina Asesora de Planeación y el Grupo Coordinación Direcciones Territoriales realizarán nuevamente  mesas de trabajo y capacitación con todas las dependencias del Ministerio, entre ellas la  Dirección Territorial Valle del Cauca para la socialización e implementación.</t>
  </si>
  <si>
    <t>En razón a que no se ha obtenido del Ministerio de Hacienda y Crédito Público el resultado final del cálculo actuarial  correspondiente a los pensionados a cargo del Ministerio de Transporte, a pesar de las reiteradas solicitudes efectuadas la entidad.</t>
  </si>
  <si>
    <t>De acuerdo a la ley 1151 del año 2007 y sus decretos reglamentarios, trasladar las obligaciones pensionales actuales a cargo de este Ministerio a  la Unidad Administrativa Especial  de Gestión Pensional y Contribuciones Parafiscales de la Protección Social - UGPP.</t>
  </si>
  <si>
    <t>Realizar la gestión de alistamiento y entrega efectiva de la obligación de los pensionados provenientes del MOTP y del INTRA, con sus correspondientes cálculos actuariales.</t>
  </si>
  <si>
    <t>Acta de entrega</t>
  </si>
  <si>
    <t xml:space="preserve">PLAN VIGENCIA 2010
El Ministerio de Hacienda no ha revisado el cálculo actuarial presentado por el Ministerio, anexamos oficio de UGPP por medio del cual informa que se recibirá la obligación pensional en el primer semestre del 2017.   El Ministerio está gestionando una reunión con la Unidad de Pensiones del Ministerio de Hacienda para concretar fechas de aprobación de cálculos actuariales, por lo que solicitamos se estudie la posibilidad de la modificación del plazo de la Acción de Mejora, para 31 de octubre de 2017, teniendo en cuenta que el Ministerio de Hacienda informa que las fechas pueden variar, dependiendo de la evolución de las actividades de los involucrados en el proceso.
Con oficio MT No. 20163420234101 del 27 de mayo de 2016, se solicitó a la UGPP, programación de fecha de entrega de la obligación pensional.
Con correo electrónico de fecha 28-JUN-2016 la UGPP, informa que para dar una fecha probable de recepción, se requiere que el cálculo esté aprobado por el Ministerio de Hacienda, por lo tanto, se remitirá nuevamente comunicación a Minhacienda informando lo indicado por la UGPP y reiterando el oficio del 29-ENE-2016, en cuanto la  urgencia de la aprobación de los cálculos actuariales del INTRA y del MOPT.
Con  oficio MT-No. 20163420289651 del 29 de junio de 2016, suscrito por la Secretaria General, se reitera nuevamente a MinHacienda la aprobación de los cálculos actuariales, informando la respuesta de la UGPP. </t>
  </si>
  <si>
    <t>Registros contables</t>
  </si>
  <si>
    <t>PLAN VIGENCIA 2010
HALLAZGO REPLANTEADO DEL PLAN DE MEJORAMIENTO VIGENCIA 2010 - SUBDIRECCIÓN ADMINISTRATIVA Y FINANCIERA - Grupo de Contabilidad. Con el acta de entrega definitiva, desaparece el saldo contable  de los Cálculos actuariales y pasivos pensionales del Ministerio de Transporte.
Se replantea la fecha de cumplimiento de acuerdo a la justificación expuesta en el oficio 20151500115311 del 05/05/2015 enviado a la CGR. 
La Subdirección de Talento Humano adelantó la contratación del Actuario, compromiso adquirido en el mes de mayo de 2015 y actualmente está adelantando los cálculos actuariales que servirán de base para la depuración de estos registros.</t>
  </si>
  <si>
    <t>AUDITORIA ESPECIAL 2015 PROYECTO RUNT</t>
  </si>
  <si>
    <t xml:space="preserve">1) Deficiencia en la supervisión del contrato.
2) Falta de oportunidad en la toma de decisiones </t>
  </si>
  <si>
    <t xml:space="preserve">1) Realizar una relación de quipos y certificar la inactividad de los puertos USB en los computadores de la Concesión que se encuentran en las territoriales. 
2) Programar el mantenimiento y la certificación de los equipos.
3) Establecer el protocolo y/o el procedimiento de revisión. </t>
  </si>
  <si>
    <t>1) Procedimiento de revisión. 
2) Circular con las instrucciones por parte del Ministerio de Transporte</t>
  </si>
  <si>
    <t>DIRECCIÓN DE TRANSPORTE Y TRÁNSITO - RUNT</t>
  </si>
  <si>
    <t>1) Falta de seguimiento a la implementación del registro y a los informes de interventoría</t>
  </si>
  <si>
    <t>1) Revisión de la implementación del RNET a nivel nacional. 
2) Oficio a la Concesión RUNT con instrucciones sobre implementación de pasajeros.</t>
  </si>
  <si>
    <t>1) Informe de migración de RNET. 
2) Oficio al RUNT</t>
  </si>
  <si>
    <t>1) Falta de supervisión al Contrato de Concesión 033 de 2007</t>
  </si>
  <si>
    <t>1) Verificación del informe de interventoría. 
2) Oficio a la Superintendencia de Puertos y Transporte</t>
  </si>
  <si>
    <t>1) Informe (1)
2) Visitas (5)
3) Oficio (1)</t>
  </si>
  <si>
    <t>1) Falta de medición de los acuerdos de niveles de servicio</t>
  </si>
  <si>
    <t>1) Requerir a la Concesión RUNT para la firma del Otrosí</t>
  </si>
  <si>
    <t xml:space="preserve">1) Requerimiento </t>
  </si>
  <si>
    <t>1) Falta de soportes y evidencias</t>
  </si>
  <si>
    <t>1) Revisión de  los documentos citados y facturas. 
2) hacer mención de la orden de pago 4019. 3) Aclarar la comunicación</t>
  </si>
  <si>
    <t xml:space="preserve">1) Revisar cada factura y sus ajustes 
2) Adjuntar los documentos del pie de página 4. </t>
  </si>
  <si>
    <t>1) Control y seguimiento inadecuado</t>
  </si>
  <si>
    <t>1) Ajuste al procedimiento de incumplimiento</t>
  </si>
  <si>
    <t>1) Ajuste del procedimiento</t>
  </si>
  <si>
    <t>1) Fallas en la planeación</t>
  </si>
  <si>
    <t>1) Ficha ajustada a lo establecido en la norma y el Contrato</t>
  </si>
  <si>
    <t>1)  Modificación a la resolución 1245 de 2010 del Ministerio de Transporte</t>
  </si>
  <si>
    <t xml:space="preserve">1) Falta de seguimiento a la acción de incumplimiento </t>
  </si>
  <si>
    <t>1) Finalizar, por parte del área jurídica del Ministerio, la audiencia donde se declara el incumplimiento por parte de la Universidad Distrital en el contrato 340 de 2015 tal y como lo recomendó la supervisión de dicho contrato y cobrar las pólizas respectivas.</t>
  </si>
  <si>
    <t xml:space="preserve">1) Con el acto administrativo que declara el incumplimiento realizar los requerimientos respectivos tanto a la Universidad Distrital como a la Aseguradora Confianza.   </t>
  </si>
  <si>
    <t>1) Falta de seguimiento a los informes de interventoría</t>
  </si>
  <si>
    <t xml:space="preserve">1) Hacer revisión de los informes de interventoría mediante comités periódicos. </t>
  </si>
  <si>
    <t xml:space="preserve">1) Se hace una presentación, se evalúa y se requieren a las distintas dependencias si es del caso </t>
  </si>
  <si>
    <t>1) Debilidades en la supervisión</t>
  </si>
  <si>
    <t>1) Hacer revisión del informe de concesión financiero mediante comités periódicos</t>
  </si>
  <si>
    <t xml:space="preserve">1) Generar oficio en el que se solicita formalmente a la Concesión e Interventoría el sus informes. 
2) Circular para Interventoría y Concesión en la que se establecen las fechas de envíos de informes. 
3) Circular para el grupo interno de trabajo para analizar en sesión de trabajos los informes. </t>
  </si>
  <si>
    <t>1) Hacer reunión con el departamento de calidad y con la oficina de planeación para levantar el procedimiento y/o los procesos</t>
  </si>
  <si>
    <t>1) Oficio de citación a la Oficina Asesora de Planeación</t>
  </si>
  <si>
    <t>1) Generar documento en el que el Ministerio de Transporte clarifique que se entienden por ingreso esperado</t>
  </si>
  <si>
    <t xml:space="preserve">1) Generar documento oficial </t>
  </si>
  <si>
    <t>AUDITORIA ESPECIAL 2011 PROYECTO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</si>
  <si>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</si>
  <si>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Gestionar ante la entidades públicas y privadas  (Fiscalía General de la Nación, Medicina Legal,  Talleres de Conversión a Gas, Rama Judicial, Supertransporte, Inspecciones de Policía, Superintendencia de Seguridad)  que proveen información de referencia para los Registros que conforman el RUNT. </t>
  </si>
  <si>
    <t>Oficiar  las entidades la obligación de reportar la información y la conexión con el sistema RUNT y establecer el Plan de Trabajo con cada una.</t>
  </si>
  <si>
    <t>Oficios y planes de trabajo
7 comunicado por entidad y 7 planes de trabajo por entidad</t>
  </si>
  <si>
    <t>AUDITORIA ESPECIAL 2011 PROYECTO RUNT
Se envió a la Supertransporte Rad No. 20164010531621 del 21-12-2016 invitándolo a las mesas de trabajo (Adjunto copia del radicado).  Queda pendiente enviar la invitación a las otras Entidades.</t>
  </si>
  <si>
    <t xml:space="preserve">Lo anterior, deja en evidencia la ausencia de la debida diligencia con que debe  actuar el Ministerio para exigir al contratista el cumplimiento de sus obligaciones e imponer las sanciones que de acuerdo a la Ley le son permitidas para tal fin, </t>
  </si>
  <si>
    <t>Desarrollar e implementar las funcionalidades para importación temporal, Seguros de responsabilidad Contractual y Extracontractual, Fichas de homologación. Implementar mejoras en  funcionalidades de RNC.</t>
  </si>
  <si>
    <t>Desarrollos, pruebas e implementación de funcionalidades</t>
  </si>
  <si>
    <t>Desarrollos de funcionalidades</t>
  </si>
  <si>
    <t>AUDITORIA ESPECIAL 2011 PROYECTO RUNT
Falta revisar FTH en la parte de pasajeros y con el próximo despliegue entra a producción lo correspondiente a Importación Temporal.</t>
  </si>
  <si>
    <t xml:space="preserve">Desacuerdos entre el Ministerio y la Concesión respecto a la entrega y avance de las actividades contempladas en el otrosí 8. </t>
  </si>
  <si>
    <t>Implementar funcionalidades de RNET municipal, internacional, intermunicipal.</t>
  </si>
  <si>
    <t>Migración y puesta en operación de funcionalidades</t>
  </si>
  <si>
    <t>Elaborar la estrategia de migración y entrada en producción de las funcionalidades.</t>
  </si>
  <si>
    <t>AUDITORIA ESPECIAL 2011 PROYECTO RUNT
El software está listo y todos los registros de la fase II están en producción. Esta información se encuentra plasmada en los informes mensuales de Interventoría.</t>
  </si>
  <si>
    <t>Debilidades en los controles para el diseño del sistema y las validaciones para el cargue y registro de la información. Debilidades en la funciones de Interventoría y supervisión.</t>
  </si>
  <si>
    <t>Implementar control de cambios para permitir que el RUNT funcione con otros navegadores.</t>
  </si>
  <si>
    <t xml:space="preserve">AUDITORIA ESPECIAL 2011 PROYECTO RUNT
La Concesión se encuentra trabajando en la actualización del navegador. </t>
  </si>
  <si>
    <t>Debilidades en el proceso de gestión de cambios en los diferentes ambientes de operación del aplicativo: desarrollo, pruebas y producción.</t>
  </si>
  <si>
    <t>Dar instrucciones a la Concesión RUNT para que los despliegues se realicen en días y horas no hábiles, previa aprobación de las ventanas de mantenimiento por parte de interventoría.</t>
  </si>
  <si>
    <t>Comunicados</t>
  </si>
  <si>
    <t>Oficio dirigido a concesión</t>
  </si>
  <si>
    <t>AUDITORIA ESPECIAL 2011 PROYECTO RUNT
Mediante comunicado  Rad MT No. 20164010531431 del 20/12/2016 se dio la instrucción a la Concesión RUNT.
Se determinó y se esta aplicando que la implementación de despliegues con los  cuales se mejoran o ajustan funcionalidades se realicen en días y horas no hábiles (Domingos) y que el mismo día se realicen las pruebas.  
Mediante comunicación  20123210383192 de mayo 28 de 2012, la Concesión RUNT S:A, presentó el Plan de Estratégico  para implementación de los Registros de Fase II y las mejoras a los de Primera Fase, el cual fue devuelto por el Viceministro de Transporte mediante oficio 20124010464981 de septiembre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 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</si>
  <si>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 xml:space="preserve">Debilidades en las funciones de Interventoría y supervisión para exigir el cumplimiento de lo establecido en el capítulo 5 del anexo B al Contrato de Concesión </t>
  </si>
  <si>
    <t>Dar instrucciones a la Concesión RUNT para que mejore el servicio de soporte a los usuarios y cumpla con sus obligaciones contractuales.</t>
  </si>
  <si>
    <t xml:space="preserve">AUDITORIA ESPECIAL 2011 PROYECTO RUNT
Mediante comunicado  Rad MT No. 20164010531431 del 20/12/2016 se dio la instrucción a la Concesión RUNT.
Se determinó y se esta aplicando que la implementación de despliegues con los  cuales se mejoran o ajustan funcionalidades se realicen en días y horas no hábiles (Domingos) y que el mismo día se realicen las pruebas.
Mediante comunicación  20123210383192 de mayo 28 de 2012, la Concesión RUNT S:A, presentó el Plan de Estratégico  para implementación de los Registros de Fase II y las mejoras a los de Primera Fase, el cual fue devuelto por el Viceministro de Transporte mediante oficio 20124010464981 de septiembre 3 de 2012
El Ministerio inicio proceso sancionatorio a la Concesión por presuntos incumplimientos en el contrato durante el periodo enero de 2012 a mayo e 2013. Mediante comunicación 20134010164351 de mayo 7 de 2012, se realizó  requerimiento  por posibles incumplimientos en:  la implementación de los registros de segunda fase, registro de Infracciones, registro de personas naturales y jurídicas, niveles de servicio, inconsistencias en el Registro Nacional de Seguros, 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</si>
  <si>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Con circunstancias como esta, derivadas de la fallas en el proceso de Interventoría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</si>
  <si>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AUDITORIA ESPECIAL 2011 PROYECTO RUNT
Mediante comunicado  Rad MT No. 20164010531431 del 20/12/2016 se dio la instrucción a la Concesión RUNT.
Mediante comunicación  20123210383192 de mayo 28 de 2012, la Concesión RUNT S:A, presentó el Plan de Estratégico  para implementación de los Registros de Fase II y las mejoras a los de Primera Fase, el cual fue devuelto por el Viceministro de Transporte mediante oficio 20124010464981 de septiembre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 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</si>
  <si>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Por el deficiente control al cumplimiento de los requisitos establecidos para estos trámites  en algunos CEAS, </t>
  </si>
  <si>
    <t>Informar a las CEAs en reporte oportuno de las horas de capacitación.
Estudiar la viabilidad de implementar, a través del RUNT consulta en línea, a la que pueda acceder los usuarios  para conocer el número de horas  cargadas al sistema por parte de la CEA.</t>
  </si>
  <si>
    <t>Comunicado y 
documento estudio de viabilidad</t>
  </si>
  <si>
    <t>Circular</t>
  </si>
  <si>
    <t>AUDITORIA ESPECIAL 2011 PROYECTO RUNT
Mediante comunicado  Rad MT No. 20164010531431 del 20/12/2016 se dio la instrucción a la Concesión RUNT.
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de la capacitación y la operación de la funcionalidad de CEAS.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t>
  </si>
  <si>
    <t xml:space="preserve">por falta de gestión y control </t>
  </si>
  <si>
    <t>Revisar e implementar las mejoras den las funcionalidades para controlar cantidad de certificados a expedir por los CEAs</t>
  </si>
  <si>
    <t>Revisión, desarrollos, parametrizaciones y pruebas, e implementación de ajustes requeridos.</t>
  </si>
  <si>
    <t>Ajustes requeridos</t>
  </si>
  <si>
    <t>AUDITORIA ESPECIAL 2011 PROYECTO RUNT
La Concesión RUNT  ya realizó las correcciones mediante el control de cambio RUNTC00010533 y RUNTC00010523  desplegados en la versión 42.1 el 02 de junio de 2016. No obstante, este proceso no ha quedado totalmente estabilizado por el alto número de tickets que coloca el actor CEA.</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</si>
  <si>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 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</si>
  <si>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Evaluar actual de la operación de los CEAs con el RUNT</t>
  </si>
  <si>
    <t>Evaluación</t>
  </si>
  <si>
    <t xml:space="preserve">AUDITORIA ESPECIAL 2011 PROYECTO RUNT
</t>
  </si>
  <si>
    <t>AUDITORIA ESPECIAL UNIDAD COORDINADORA DE TRANSPORTE MASIVO - PRIMER SEMESTRE 2012</t>
  </si>
  <si>
    <t xml:space="preserve">Si bien esta consultoría no se pagó con recursos del Crédito, se tiene que al no generar un valor agregado, afecta las condiciones económicas del proyecto por cuanto no se haría uso del producto obtenido a partir de la inversión realizada </t>
  </si>
  <si>
    <t>Solicitar al ente gestor un informe de orden técnico y financiero que sustenten la decisión de no haber acogido los resultados de la consultoría en mención y la solución finalmente implementada.</t>
  </si>
  <si>
    <t>Recibir del ente gestor la justificación para la implementación de la solución finalmente realizada y la no adopción del estudio de la solución integral al impacto del SITM sobre la movilidad en el entorno del estadio Romelio Martínez</t>
  </si>
  <si>
    <t>Un Informe</t>
  </si>
  <si>
    <t xml:space="preserve">UMUS - 2012
Se realizo un informe técnico como soporte a la propuesta de la nueva batería de indicadores la cual fue remitida a la oficina jurídica del MT. </t>
  </si>
  <si>
    <t>AUDITORIA SECTORIAL SEGURIDAD VIAL</t>
  </si>
  <si>
    <t>El Ministerio  presuntamente realizo un convenio para comprometer los recursos del presupuesto del 2011, por cuanto para la fecha en que se suscribió el convenio estaba a 4 días de expirar la vigencia de los mismos, con  lo cual se desdibuja el  objeto de  los convenios  interadministrativos que consiste en Ya cooperación para alcanzar los fines del estado.</t>
  </si>
  <si>
    <t xml:space="preserve"> DIRECCIÓN DE TRANSPORTE Y TRÁNSITO -OFICINA JURÍDICA</t>
  </si>
  <si>
    <t>PLAN SEGURIDAD VIAL 2012
Se realizó mesa de trabajo entre la Coordinación del Grupo Contratos y el personal del mismo. Se asignaron tareas específicas y tiempo de entrega. Se debe elaborar Matriz de Riesgos para los procesos de contratación. Plazo: 30 de agosto de 2016 para entrega del proyecto. Responsable: Isabel Cristina Vargas Sinisterra como Coordinadora del Grupo Contratos, quien tendrá el apoyo de Catalina Londoño, Luis Gómez y Ana Maria Mariño.
Se esta adelantando la revisión de los procesos al interior del Ministerio para la implementación.</t>
  </si>
  <si>
    <t>Deficiencias  en  la  estructuración  del  esquema  operacional, administrativo y estratégico del proyecto por parte del Ministerio de Transporte, conllevando a que no se haya hecho uso eficiente de los recursos adquiridos e incluso  no  puedan  ser  utilizados actualmente.</t>
  </si>
  <si>
    <t>Continuar con el proceso de integración de la información disponible de las fuentes de información del sector al Sistema Integrado de Información del Sector Transporte – SIIT.</t>
  </si>
  <si>
    <t>Definición Plan Maestro de Tecnologías y Comunicaciones del Ministerio de Transporte.</t>
  </si>
  <si>
    <t>Plan Maestro de Tecnologías y Comunicaciones definido.</t>
  </si>
  <si>
    <t>La participación en el diseño y ejecución de proyectos se ha suscitado principalmente en cabeza del personal vinculado por prestación  de servicios que  el de planta.
Carencia de políticas institucionales que regulen la materia, por deficiencia en los controles establecidos y por carencia de registros del personal que ha recibido capacitación y la conformación de una base de conocimiento en los proyectos</t>
  </si>
  <si>
    <t>PLAN SEGURIDAD VIAL 2012
Se reitera la acción de mejora y se informa que En cada contrato y estudios previos se ha incluido la siguiente función: Entregar al finalizar el contrato un informe detallado de las labores desarrolladas, anexando copia en magnético de los documentos, informes, comunicaciones, correos electrónicos emitidos, así como un listado de los contactos realizados que contenga: nombre, entidad, cargo, teléfono de contacto, dirección, entre otros. En caso de ser requerido por el supervisor del contrato se deberá hacer entrega de la documentación en medio físico.</t>
  </si>
  <si>
    <t>SEGURIDAD VIAL 2013</t>
  </si>
  <si>
    <t>El marco normativo regulador de la seguridad vial ha creado instancias que no han operado y anos después surgen propuestas o esquemas similares sin hacer una depuración de dichas normas y que en su vigencia se hubiese dado efectivo cumplimiento.</t>
  </si>
  <si>
    <t>Racionalizar la reglamentación aplicable a la conducción de vehículos automotores en Colombia, con el fin de propender por el óptimo conocimiento y cumplimiento de la misma, así como por el efectivo control de la actividad por parte  de las autoridades de control competentes.</t>
  </si>
  <si>
    <t>Elaboración de inventario de normas que en materia de tránsito y transporte deben cumplir los conductores de vehículos particulares y de servicio público en el país.</t>
  </si>
  <si>
    <t>PLAN SEGURIDAD VIAL 2013
Se esta adelantando la revisión de los procesos y documento al interior del Ministerio para el cumplimiento del Hallazgo.</t>
  </si>
  <si>
    <t>Con base en el inventario de normas que se elabore, estructurar proyecto con la normatividad aplicable a la conducción de vehículos particulares y de servicio público que jurídica y técnicamente sea viable y recomendable unificar y compilar en un solo acto administrativo.</t>
  </si>
  <si>
    <t>Proyecto de acto administrativo</t>
  </si>
  <si>
    <t>La ley 1450  del 16 de junio de 2011 por lo cual se adopta el Plan Nacional de desarrollo 2011 – 2014, dispone la expedición del “Programa integral de estándares de servicio y seguridad vial para el tránsito de motocicletas” por parte del MT, aspecto que a la fecha no se ha realizado. Situación que afecta el logro de los objetivos propuestos en la política pública de seguridad vial y podría conducir a que los índices de accidentalidad se mantengan o incremente con consecuencias negativas en vidas humanas</t>
  </si>
  <si>
    <t>d) Establecer obligaciones especiales y adicionales,  para verificar las condiciones de los equipos que prestan el servicio publico de transporte de pasajeros y carga</t>
  </si>
  <si>
    <t>Adelantar  análisis y proyecto para establecer elementos de seguridad activa y pasiva para uso en vehículos automotores y en remolques y semirremolques, con el fin de defender la vida.
Concluir el estudio y expedir  el Reglamento Técnico de vehículos  destinados al Servicio Público de Transporte
Terrestre Automotor de Pasajeros por Carretera, Colectivo Metropolitano, Distrital y Municipal de
Pasajeros, Masivo y Especial, dirigido a  prevenir o minimizar riesgos para la vida e integridad de las personas, así como
proporcionar accesibilidad a los medios físicos de transporte.</t>
  </si>
  <si>
    <t xml:space="preserve">AUDITORIA SEGURIDAD VIAL 2013
CUMPLIDA 
Se expidieron las resoluciones  3753 de 2015 - Reglamento Técnico para vehículos de servicio público de pasajeros y 
Resolución 3752 de 2015 - Medidas en materia de seguridad activa y pasiva para uso en vehículos automotores, remolques y semirremolques </t>
  </si>
  <si>
    <t xml:space="preserve">Se tiene que el país no cuenta con información que le permita planificar, evaluar y monitorear la política pública en materia de seguridad vial. Lo que redunda en incrementar la morbilidad para accidentes viales en el país.  </t>
  </si>
  <si>
    <t>Estructuración institucional de la Agencia Nacional de Seguridad Vial, que según la Ley 1702 de 2013 debe organizar el Observatorio como una dependencia suya.
Realización del plan de acción del Observatorio de seguridad vial para el año 2014 que contempla mesas de trabajo.</t>
  </si>
  <si>
    <t xml:space="preserve">6.Desarrollo de procesos de georreferenciación </t>
  </si>
  <si>
    <t>información de accidentes de tránsito Georreferenciada</t>
  </si>
  <si>
    <t xml:space="preserve">AUDITORIA SEGURIDAD VIAL 2013
CUMPLIDA
Respecto de la actividad : "Desarrollo de Procesos de Georreferenciación". El Ministerio de Transporte a través del Observatorio de Seguridad Vial generó la metodología de Georreferenciación de las bases disponibles de accidentalidad vial y la consecución de la información de las mallas viales urbanas y rurales del país para generar  un Sistema de Información Geográfico como herramienta para la toma de decisiones a partir de la identificación de Puntos Críticos de Accidentalidad en vías de orden Nacional. 
Este proceso se estructuró a partir de la información entregada por las siguientes fuentes de información:
• Concesión RUNT Base de datos de accidentes RNAT (Registro Nacional de Accidentes de Tránsito), administrado por la concesión.
• Instituto Nacional de Medicina Legal y Ciencias Forenses INMLC (a partir de 2016), proceso de georreferenciación de victimas (muertos y heridos) resultantes en accidentes de tránsito, este dato difiere de hecho de transito como tal. La base de datos esta de 2005 hasta 2016 (julio).
 Se adquirió el software especializado para estructurar procesar y disponer la información georreferenciada. En la actualidad se cuenta con un proceso establecido para la preparación de datos geolocalización y alimentación de una base de datos geográfica, la cual tiene la siguiente información:
• Red vial Primaria (Cartografía Navteq adquirida por el grupo de seguridad vial) información actualizada 2015.
• Red Vial Secundaria (Cartografía Navteq adquirida por el grupo de seguridad vial) información actualizada 2015.
• Red vial urbana (Cartografía Navteq adquirida por el grupo de seguridad vial) información actualizada 2015.
• Accidentalidad de las siguientes municipios clasificados por categoría desde el año 2009 hasta el año 2016 (Julio), los porcentajes de accidentes localizados en cada municipio oscilan entre el 60% al 80% debido a la calidad de la información suministrada.
 Municipios Categoría Especial - 100% de los municipios tienen georreferenciado accidentes de tránsito.
 Municipios Categoría 1 -  100% de los municipios tienen georreferenciado accidentes de tránsito.
 Municipios Categoría 2 – 100% de los municipios tienen georreferenciado accidentes de tránsito.
 Municipios Categoría 3 – 80% de los municipios tienen georreferenciado accidentes de tránsito.
 Municipios Categoría 4 – 80% de los municipios tienen georreferenciado accidentes de tránsito.
 Municipios Categoría 5 y 6 -  60% de los municipios tienen georreferenciado accidentes de tránsito.
• Accidentalidad en corredores de orden nacional desde el año 2009 hasta el año 2015 con accidentes georreferenciados (164 corredores).
</t>
  </si>
  <si>
    <t>Revisadas las actas del operativo conjunto practicado entre SPT el ONAC y el MT el día. 19  de noviembre de 2013 a los  CDA´s localizadas en Bogotá</t>
  </si>
  <si>
    <t>Requerir a la concesión  y  la interventoría informe si la anulación de certificados de RTM se encuentra implementada.</t>
  </si>
  <si>
    <t>Oficio dirigido a concesión e interventoría</t>
  </si>
  <si>
    <t>PLAN SEGURIDAD VIAL 2013
Se solicitó a la Concesión RUNT que nos informe si actualmente el aplicativo cuenta con la opción de anular RTM (Adjunto correo soporte del requerimiento)
La concesión RUNT dispuso para todos los centros de diagnóstico automotor del país,  de funcionalidad por el aplicativo HQRUNT, que le permite realizar la anulación del sustrato del certificado de revisión técnico mecánica, por efecto  de pérdida, hurto, destrucción o deterioro   del mismo, para lo cual, los centros de diagnóstico automotor tienen también disponibles  los instructivos de uso de las funcionalidad a través de  la página: www.runt.com.co, en la siguiente ruta: Inicio - Otros Actores - Manual para Interactuar con el RUNT - Centros de Diagnóstico Automotor - SG.I.152 Anular sustrato del certificado revisión técnico mecánica.
En el evento que se produzca un error  por parte del CDA, en la impresión del certificado de revisión técnico mecánica aprobada que debe ser entregado al ciudadano, este cuenta con la opción a través de la aplicación HQ-RUNT de reimpresión del certificado de revisión técnico mecánica, registrando en el sistema el motivo o causa por la que se va a reimprimir el documento, con lo cual el anterior certificado y sustrato quedan sin validez.</t>
  </si>
  <si>
    <t>AUDITORIA SERVICIOS DE TRANSPORTE Y LOGÍSTICA</t>
  </si>
  <si>
    <t>Definir el acto normativo modificatorio del Decreto 173 de 2001 para la habilitación de empresas de transporte de carga.</t>
  </si>
  <si>
    <t>Elaborar el acto normativo y realizar reuniones de socialización de la propuesta de acto normativo</t>
  </si>
  <si>
    <t>Acto normativo modificatorio y listados de asistencia de reuniones de socialización</t>
  </si>
  <si>
    <t>OFICINA DE REGULACIÓN ECONÓMICA</t>
  </si>
  <si>
    <t>AUDITORIA SERVICIOS DE TRANSPORTE Y LOGÍSTICA
Durante el segundo semestre de 2016 se realizaron jornadas adicionales de socialización con diferentes actores del sector transporte de carga, con el fin de mostrar los temas más sensibles de la modificación del Decreto 173 compilado en el Decreto 1079 de 2015, así como los aspectos de la segunda versión del documento, la cual surgió luego de la primera publicación del documento. Dentro de las fechas de socialización durante el 2016 se pueden mencionar: Mayo 10, Junio 19, en el período comprendido entre el 11 de Agosto y el 13 de Septiembre,  el 19 de Septiembre y el 18 de noviembre.
La primera versión del documento de Proyecto modificatorio del Decreto 173 de 2001 fue publicada en la web de la entidad en el mes de junio de 2015 y a partir de dicha publicación se recibieron observaciones sobre el documento las cuales fueron discutidas en diversas mesas de trabajo con diferentes actores de la cadena de transporte de carga. Superada la etapa de las mesas de discusión se generó un documento ajustado, el cual fue circulado entre los participantes de las citadas mesas y en el transcurso del mes de febrero se publicará la segunda versión del proyecto modificatorio para continuar con el proceso.</t>
  </si>
  <si>
    <t>Las acciones de la Política Nacional logística desarrolladas no son suficientes para alcanzar las metas del PND 2010-2014,  de tal manera que se logren mejoras en la  Movilidad, disminuyan los costos de operación vehicular tanto por reducción del tiempo de viaje, como por disminución en accidentes de tránsito.</t>
  </si>
  <si>
    <t>Adelantar estudios técnicos de nivel avanzado para la toma de decisiones y definición de lineamientos estratégicos para el sector.</t>
  </si>
  <si>
    <t xml:space="preserve">Diseño de la plataforma para   el monitoreo de corredores logísticos y corredor piloto </t>
  </si>
  <si>
    <t xml:space="preserve">Plataforma </t>
  </si>
  <si>
    <t xml:space="preserve">AUDITORIA TRANSPORTE Y LOGÍSTICA
La entidad actualmente cuenta con la plataforma que sirve como herramienta de gestión de las gerencias de corredores logísticos, alimentada con el corredor piloto   Bogotá - Barranquilla. </t>
  </si>
  <si>
    <t>Alimentar la información de 6 corredores según resolución 164 de 2015</t>
  </si>
  <si>
    <t>AUDITORIA TRANSPORTE Y LOGÍSTICA
La entidad actualizó y complementó la herramienta Portal Logístico de Colombia con la información de la totalidad de los corredores logísticos señalados en la resolución 164 de  2015. Esta actividad se desarrolló mediante la ejecución del contrato de consultoría  414 de 2016 adelantado por la firma ISOIN  ADVANCE TECHNOLOGY SAS —  INGENIERÍA Y SOLUCIONES INFORMÁTICAS DEL SUR S.L. , el cual finalizó el 31/12/2016.</t>
  </si>
  <si>
    <t xml:space="preserve">Desarrollo de lineamientos para la operación de mercados virtuales de carga en Colombia </t>
  </si>
  <si>
    <t>Documento resultado de la consultoría</t>
  </si>
  <si>
    <t xml:space="preserve">AUDITORIA TRANSPORTE Y LOGÍSTICA
La entidad inició el desarrollo del proyecto " Desarrollar un proyecto piloto de utilización de servicios de información de bolsas de carga que permita evaluar la reducción de Gases de Efecto Invernadero (GED en la operación del transporte carretero de carga en Colombia" mediante contrato 589 de 2016 con la firma SINMAF SAS -Extreme technologiers S.A., en ejecución, con el cual se busca desarrollar la primera fase de un proyecto a través del cual se busca evaluar diversos impactos de la operación de mercados virtuales en el país. </t>
  </si>
  <si>
    <t>Además de las acciones adelantadas  como fueron Iniciar a través del concesionario RUNT la definición de medidas para mejorar la calidad de la información del Registro Nacional Automotor RNA, 
Solicitar al RUNT la implementación de lo dispuesto en las resoluciones  10904 de 2012,  3457 de 2013 y 727 de 2013.</t>
  </si>
  <si>
    <t xml:space="preserve">Continuar con la depuración y cargue de la Fichas técnicas de Homologación FTH
Solicitar el control de cambios a la Concesión RUNT de lo dispuesto en las resoluciones  10904 de 2012,  3457 de 2013 y 727 de 2013.
Realizar las pruebas del control de cambios solicitados .
Realizar los ajustes en el RUNT a que haya lugar.
</t>
  </si>
  <si>
    <t xml:space="preserve">Comunicado al RUNT.
</t>
  </si>
  <si>
    <t>AUDITORIA TRANSPORTE Y LOGÍSTICA
Se expidieron las Siguientes Instrucciones a la Concesión RUNT  y Organismos de Tránsito para mejorar la calidad de información del Registro Nacional Automotor:
Radicado MT No.: 20154010032181 de 11-02-2015
Radicado MT No.: 20154010197611 de 19-06-2015
Radicado MT No.: 201 54010246321 de 22-07-2015
Radicado MT No.: 20154000070611 de 18-03-2015
ACTA No. 623  Mintransporte - Interventoría y Concesión RUNT
ACTA No. 688 Mesa de Trabajo — Calidad de Datos 
ACTA No. 704 Mesa de Trabajo — Calidad de Datos 
ACTA No. 773 Mesa de Trabajo — Calidad de Datos</t>
  </si>
  <si>
    <t>No existe reglamentación que determine la vida útil de los vehículos que prestan servicio público de transporte de carga y su consecuente salida de operación; la políticas y estrategias implementadas para modernizar el parque automotor de carga, establecen los procedimientos para el reconocimiento económico por desintegración física total de vehículos de servicio público de transporte terrestre automotor de carga y para el registro inicial de vehículos de transporte de carga por reposición, las cuales están orientadas a vehículos activos de más de 25 años contados a partir de la matricula inicial y peso bruto vehicular PBV mayor a 10,500 kilogramos, sin embargo este parámetro está por encima de la óptima reposición de un camión que de acuerdo con el Documento CONPES 3759 de 2013 se estimó entre 5 y 8 años para tracto-camiones y entre 8 y 13 para camiones.</t>
  </si>
  <si>
    <t>Adelantar un estudio a través del cual  se establezcan criterios técnicos y operacionales que permitan considerar el uso eficiente en términos financieros, ambientales y de seguridad vial de un vehículo de servicio público de transporte terrestre de carga</t>
  </si>
  <si>
    <t>Adelantar la consultoría propuesta como fundamento técnico de la toma de decisiones en materia de política pública, en el caso particular de la determinación de vida útil del parque automotor de carga.</t>
  </si>
  <si>
    <t>Informes de seguimiento a la ejecución de la consultoría y a los productos de la misma.</t>
  </si>
  <si>
    <t>AUDITORIA SERVICIOS DE TRANSPORTE Y LOGÍSTICA
ES DE CONSIDERAR QUE EL MINISTERIO DE TRANSPORTE DETERMINÓ LA NO  EXPEDICIÓN DE UNA RESOLUCIÒN PARA VIDA ÙTIL, POR CAMBIO EN LA PÒLITICA PÙBLICA, teniendo en cuenta el acta de acuerdo suscrita entre el Ministerio de Transporte, los gremios y transportadores que participan en la "Cruzada Nacional por la Dignidad Camionera" del 18 de marzo de 2015-ITEM denominado Parque Automotor; así mismo se expide la resolución 00756 del 26 de marzo de 2015, mediante la cual modifica el artículo 10 de la resolución 7036 del 2012 "montos de reconocimiento económico por desintegración física total de los vehículos de servicio publico de transporte de carga y la consecuente cancelación de su matricula" para incentivar la desintegración de dichos vehículos.
El grupo de logística y carga cuenta a la fecha con los términos de referencia estructurados y avanza en el proceso de contratación de la citada consultoría. Dicho estudio será desarrollado en el segundo semestre de 2016. El plazo de ejecución de la consultoría es hasta el 31 de diciembre de 2016.</t>
  </si>
  <si>
    <t>TOTALES</t>
  </si>
  <si>
    <t>Para cualquier duda o aclaración puede dirigirse al siguiente correo: joyaga@contraloriagen.gov.co</t>
  </si>
  <si>
    <t>Evaluación del Plan de Mejoramiento</t>
  </si>
  <si>
    <t>Puntajes base de Evaluación:</t>
  </si>
  <si>
    <t>CUMPLIDA</t>
  </si>
  <si>
    <t xml:space="preserve">Convenciones: </t>
  </si>
  <si>
    <t>Puntaje base de evaluación de cumplimiento</t>
  </si>
  <si>
    <t>PBEC</t>
  </si>
  <si>
    <t>VENCIDA</t>
  </si>
  <si>
    <t>Puntaje base de evaluación de avance</t>
  </si>
  <si>
    <t>PBEA</t>
  </si>
  <si>
    <t>EN TERMINO</t>
  </si>
  <si>
    <t xml:space="preserve">Columnas de calculo automático </t>
  </si>
  <si>
    <t>Cumplimiento del Plan de Mejoramiento</t>
  </si>
  <si>
    <t>CPM = POMMVi / PBEC</t>
  </si>
  <si>
    <t>TOTAL</t>
  </si>
  <si>
    <t xml:space="preserve">Información suministrada en el informe de la CGR </t>
  </si>
  <si>
    <t>JORGE EDUARDO ROJAS GIRALDO</t>
  </si>
  <si>
    <t>Avance del plan de Mejoramiento</t>
  </si>
  <si>
    <t>AP =  POMi / PBEA</t>
  </si>
  <si>
    <t xml:space="preserve">Celda con formato fecha: Día Mes Año </t>
  </si>
  <si>
    <t>MINISTRO DE TRANSPORTE</t>
  </si>
  <si>
    <t>Fila de Totales</t>
  </si>
  <si>
    <t>AUDITORIA</t>
  </si>
  <si>
    <t>VIGENCIA 2015</t>
  </si>
  <si>
    <t>VIGENCIA 2014</t>
  </si>
  <si>
    <t>VIGENCIA 2013</t>
  </si>
  <si>
    <t>VIGENCIA 2012</t>
  </si>
  <si>
    <t>VIGENCIA 2011</t>
  </si>
  <si>
    <t>VIGENCIA 2010</t>
  </si>
  <si>
    <t>RUNT 2015</t>
  </si>
  <si>
    <t>TRANSMASIVO 1 SEM DE 2012</t>
  </si>
  <si>
    <t>SEGURIDAD VIAL</t>
  </si>
  <si>
    <t>TRANSPORTE Y LOGÍSTICA</t>
  </si>
  <si>
    <t>CONTRALORIA GENERAL DE LA REPÚBLICA</t>
  </si>
  <si>
    <t>CONSOLIDADO ESTADO DEL HALLAZGO</t>
  </si>
  <si>
    <t>ENTIDAD</t>
  </si>
  <si>
    <t>ESTADO DEL HALLAZGO</t>
  </si>
  <si>
    <t xml:space="preserve">Vencidos </t>
  </si>
  <si>
    <t xml:space="preserve">Cumplidos </t>
  </si>
  <si>
    <t>En término</t>
  </si>
  <si>
    <t xml:space="preserve">Total Hallazgos </t>
  </si>
  <si>
    <t>CONSOLIDADO  TIPO DE HALLAZGO</t>
  </si>
  <si>
    <t>TIPO DE HALLAZGO</t>
  </si>
  <si>
    <t>Administrativo</t>
  </si>
  <si>
    <t>Disciplinario</t>
  </si>
  <si>
    <t>Fiscal</t>
  </si>
  <si>
    <t>Penal</t>
  </si>
  <si>
    <t>PERIODO FISCAL QUE CUBRE 2010-2011-2012-2013-2014-2015</t>
  </si>
  <si>
    <r>
      <t xml:space="preserve">HALLAZGO 3. ADMINISTRATIVO - DISCIPLINARIA Y FISCAL- TARIFAS CARGADAS AL HQRUNT(TRANSITO DE BUCARAMANGA)
Revisada la base de datos HQRUNT de las tarifas 2015, cargadas por el Organismo de Tránsito de Bucaramanga y confrontadas con los valores fijados en el Acuerdo 020 de 2014, se evidenció que los conceptos de Costos físico de lámina, Fabricación de placa de moto, Fabricación de placa de vehículo y facturación, liquidados por el organismo de tránsito no se cargaron al aplicativo HQRUNT, por lo cual se presentan  diferencias,   que conlleva a la pérdida de recursos en cuantía de $673.4 millones para la vigencia de 2015. 
recuerdan que la  RESOLUCIÓN 2395 DE 2009 dispuso en su : </t>
    </r>
    <r>
      <rPr>
        <i/>
        <sz val="10"/>
        <rFont val="Calibri"/>
        <family val="2"/>
        <scheme val="minor"/>
      </rPr>
      <t>Artículo 3°. Derechos de tránsito. Para los efectos previstos en este artículo, entiéndase por Derechos de Tránsito el valor total facturado que cancelan los usuarios, propietarios y conductores de vehículos para obtener el beneficio de su matrícula y trámites asociados ante un Organismo de Tránsito para la obtención de las licencias y placas respectivas, según el caso, exceptuándose el concepto de retención en la fuente de vehículos en el evento que sea incluido en la factura</t>
    </r>
    <r>
      <rPr>
        <sz val="10"/>
        <rFont val="Calibri"/>
        <family val="2"/>
        <scheme val="minor"/>
      </rPr>
      <t xml:space="preserve">. </t>
    </r>
  </si>
  <si>
    <r>
      <rPr>
        <sz val="10"/>
        <rFont val="Calibri"/>
        <family val="2"/>
        <scheme val="minor"/>
      </rPr>
      <t xml:space="preserve">Se le dio respuesta en forma oportuna a la observación </t>
    </r>
    <r>
      <rPr>
        <sz val="10"/>
        <color indexed="8"/>
        <rFont val="Calibri"/>
        <family val="2"/>
        <scheme val="minor"/>
      </rPr>
      <t xml:space="preserve">presentada por el Grupo Auditor, en el oficio MT-055-2016, desde el punto de vista contable, es necesario aclarar:
“…. que en ningún momento se ha retirado de los Estados Contables el valor del terreno, lo que se efectuó fue una reclasificación de la presentación del inventario individual de inmuebles para el corte a diciembre 31 de 2015 con relación al 31 de diciembre 31 de 2014, teniendo en cuenta precisamente que se está depurando la información contable, clasificando adecuadamente por grupos completos a los que pertenece el terreno y la construcción de acuerdo a la subcuenta contable que pertenece el total de inmueble, para facilitar el análisis e implementación del nuevo marco normativo de la contabilidad pública ( NICSP).
</t>
    </r>
  </si>
  <si>
    <r>
      <t xml:space="preserve">HALLAZGO 10. Administrativo - incidencia Disciplinaria y Fiscal - Base Gravable del Impuesto de vehículos automotores para la Vigencia Fiscal 2016
respecto del Contrato de Consultoría No. 393 del 29 de julio 2015 en cuantía de $435 millones, cuyo objeto fue la consultoría para el diseño de la metodología, basado en un modelo matemático y levantamiento de información que permita definir el cálculo de la base gravable para el pago de impuesto de vehículos automóviles, camperos, camionetas; que permitió al MT proferir la Resolución No. 0005358 del 30 de noviembre, expresa la contraloría que: " </t>
    </r>
    <r>
      <rPr>
        <u/>
        <sz val="10"/>
        <rFont val="Calibri"/>
        <family val="2"/>
        <scheme val="minor"/>
      </rPr>
      <t>Se pagó un contrato que no prestó utilidad para el fin esperado y por consiguiente, se produjo una presunta lesión al Patrimonio Público en cuantía de $435 millones acorde con lo dispuesto en el artículo 6o de la Ley 610 de 2005 y pagado con las órdenes de pago 06008-8, 06807-0, 07639-0 y 08566-0 de 2015, actuación que presuntamente tendría una presunta incidencia fiscal y disciplinaria."</t>
    </r>
    <r>
      <rPr>
        <sz val="10"/>
        <rFont val="Calibri"/>
        <family val="2"/>
        <scheme val="minor"/>
      </rPr>
      <t xml:space="preserve"> 
Recuerda que los resultados fueron cuestionadas  por  La Asociación Colombiana de Usuarios de Vehículos Particulares y que  la que la sala de lo Contencioso Administrativo, Sección Cuarta del Consejo de Estado,  decreta medida cautelar de urgencia, suspendiendo la aplicación de la resolución de  manera provisional y preventiva , expresando " una inexcusable falta de motivación, ...", indicando que  en ninguna parte, se ve en la decisión la razón por la cual el Gobierno Nacional vio la necesidad de revisar la base gravable y que  “ además  "se está fijando un avaluó comercial para efectos tributarios quizá superior al mismo avaluó comercial ...". Enuncian que  el Ministerio de Transporte siendo la autoridad competente para fijar la Base Gravable, tampoco justifica que no poseen los recursos técnicos ni humanos para realizar la actualización de las tablas en comento y así no tener que acudir a contratación externa. Resalta que en uno de los correos enviado por el Subdirector de Transporte a la empresa contratista, anexado a la respuesta de la observación número 27 comunicada al Ministerio con el Oficio 033 del 15 de abril de 2016, el supervisor del contrato  le remite a la firma contratista  "... las tablas de bases gravables anexas a la Resolución que las adoptará. ..."  .  y que  No se entiende por qué el Ministerio le está enviando la actualización de las tablas para ser aplicadas por el contratista, ya que es él quien debía tenerlas. 
</t>
    </r>
  </si>
  <si>
    <r>
      <t xml:space="preserve"> " la celebración del contrato con la firma, representa para el Estado una presunta gestión antieconómica, </t>
    </r>
    <r>
      <rPr>
        <u/>
        <sz val="10"/>
        <rFont val="Calibri"/>
        <family val="2"/>
        <scheme val="minor"/>
      </rPr>
      <t>ya que su ejecución no constituyó el resultado esperado, producto de unos estudios previos en una fase de planeación no acorde con los principios establecidos en el Estatuto General de Contratación, en especial, el principio de Responsabilidad y de Planeación</t>
    </r>
    <r>
      <rPr>
        <sz val="10"/>
        <rFont val="Calibri"/>
        <family val="2"/>
        <scheme val="minor"/>
      </rPr>
      <t xml:space="preserve">, ya que éste último, constituye una de las más importantes etapas de proceso contractual, puesto que de ella depende que la escogencia del contratista se haga de manera que satisfaga la expectativa de lo que se pretende contratar, acorde con los fines esenciales del Estado, es decir que la ejecución del contrato preste la utilidad necesaria, como en este caso, para satisfacer las necesidades de los contribuyentes. </t>
    </r>
  </si>
  <si>
    <r>
      <rPr>
        <u/>
        <sz val="10"/>
        <rFont val="Calibri"/>
        <family val="2"/>
        <scheme val="minor"/>
      </rPr>
      <t>HALLAZGO 11. Administrativo - con presunta incidencia Disciplinaria Contrato No. 167</t>
    </r>
    <r>
      <rPr>
        <sz val="10"/>
        <rFont val="Calibri"/>
        <family val="2"/>
        <scheme val="minor"/>
      </rPr>
      <t xml:space="preserve">
El Ministerio de Transporte, el 26 de febrero de 2015 suscribió el contrato de prestación de servicios No. 167  cuyo objeto era Apoyar Jurídicamente al Grupo de Reposición Integral de Vehículos de Carga en el Programa de Promoción para la Reposición y Renovación del Parque Automotor en las labores que le sean encomendadas, para ser pagado en 10 mensualidades vencidas a razón de $8.100.000 y el saldo a 31 de diciembre de 2015 pagaderos dentro de los 30 días siguientes a la presentación de la cuenta de cobro y al acta de recibo parcial firmada por el supervisor del contrato y el contratista. 
La Coordinadora del Grupo de Reposición Integral de Vehículos con memorando 20154020219513 del 15 de diciembre de 2015 expide autorización de pago correspondiente al periodo comprendido entre el 26 de noviembre y el 31 de diciembre de 2015. Observa la contraloría que en el acta No. 11 de recibo parcial, anuncia que comprende hasta el 31 de diciembre, es decir 15 días más del tiempo real de ejecución. Igual situación ocurre con la factura No. CA 103 por valor de $9.5 millones que también tiene fecha del 15 de diciembre de 2015 y corresponde hasta el 31 de diciembre; lo mismo del acta No. 12 de terminación por vencimiento de plazo pactado y la No. 13 de recibo definitivo del contrato, ambas de fecha 31 de diciembre de 2015, que también fueron enviadas con el memorando aludido del 15 de diciembre del mismo año.
Igualmente expresa la contraloría que en la certificación para justificar la contratación ordenada en el artículo 1o del Decreto 2209 de 1998, expedida por la Subdirectora de Talento Humano el 21 de enero de 2015 se evidencia una contradicción, por cuanto en el primer párrafo dice: “...aun existiendo funcionarios en la planta con el título Profesionales en Derecho o abogado con Postgrado en Aseguramiento de calidad, no son suficientes ...” y en el siguiente párrafo dice: “revisada la base de datos de las historias laborales de abogados, no se encontró que alguno de ellos haya acreditado post grado en Aseguramiento de Calidad.”
La entidad en su respuesta acepta los errores cometidos al enviar documentos el día 15 los cuales tienen fecha del 31 del mismo mes y que fue un error involuntario la contradicción en la Certificación de Justificación, situación que es inaceptable por cuanto este es el documento que avala las razones por las cuales se comprometen los recursos públicos, lo cual tiene una presunta incidencia disciplinaria, acorde a los postulados de la Ley 734 de 2002. 
</t>
    </r>
  </si>
  <si>
    <r>
      <t>F</t>
    </r>
    <r>
      <rPr>
        <u/>
        <sz val="10"/>
        <rFont val="Calibri"/>
        <family val="2"/>
        <scheme val="minor"/>
      </rPr>
      <t>alta de claridad en la necesidad del servicio a contratar,</t>
    </r>
    <r>
      <rPr>
        <sz val="10"/>
        <rFont val="Calibri"/>
        <family val="2"/>
        <scheme val="minor"/>
      </rPr>
      <t xml:space="preserve"> hecho que soporta la contratación a efectuar por la Entidad, por cuanto e! artículo 32 numeral 3 de la Ley 80 de 1993, es claro al ordenar que estos contratos sólo podrán celebrarse con personas naturales cuando dichas actividades no puedan realizarse con personal de planta y la precitada certificación deja sin definir, si hay o no personal para desarrollar la actividad que se pretendía contratar; dicha situación genera </t>
    </r>
    <r>
      <rPr>
        <u/>
        <sz val="10"/>
        <rFont val="Calibri"/>
        <family val="2"/>
        <scheme val="minor"/>
      </rPr>
      <t>incertidumbre en e! proceso contractual aludido.
La contradicción en la Certificación de Justificación,  es una situación  inaceptable por cuanto este es el documento que avala las razones por las cuales se comprometen los recursos públicos</t>
    </r>
  </si>
  <si>
    <r>
      <rPr>
        <u/>
        <sz val="10"/>
        <rFont val="Calibri"/>
        <family val="2"/>
        <scheme val="minor"/>
      </rPr>
      <t>HALLAZGO 14. Administrativo - Liquidación Contrato Interadministrativo No. 408 de 2015.</t>
    </r>
    <r>
      <rPr>
        <sz val="10"/>
        <rFont val="Calibri"/>
        <family val="2"/>
        <scheme val="minor"/>
      </rPr>
      <t xml:space="preserve">
Se observa que el Acta de Liquidación del contrato Interadministrativo No. 408 de 2015 se firmó posterior a los términos establecidos en la cláusula vigésima del mencionado contrato, donde se determina “...e/ presente CONTRATO deberá liquidarse dentro de los cuatro meses siguientes a su vencimiento...y de igual forma, en lo contenido en el artículo 11 de la Ley 1150 de 2007 en el cual se establecen los términos para la liquidación de los contratos , situación que no se dio por cuanto el plazo de ejecución del contrato se estimó hasta el 31 de diciembre de 2015, lo anterior denota deficiencias en la gestión realizada para terminar la relación contractual entre las partes, incidiendo en la oportunidad para formular reclamaciones, inconformidades y controversias.
</t>
    </r>
  </si>
  <si>
    <r>
      <t>AUDITORIA VIGENCIA 2015
CUMPLIDA  El Ministerio de Transporte</t>
    </r>
    <r>
      <rPr>
        <u/>
        <sz val="10"/>
        <rFont val="Calibri"/>
        <family val="2"/>
        <scheme val="minor"/>
      </rPr>
      <t xml:space="preserve"> expidió la resolución 2163 de 2016</t>
    </r>
    <r>
      <rPr>
        <sz val="10"/>
        <rFont val="Calibri"/>
        <family val="2"/>
        <scheme val="minor"/>
      </rPr>
      <t>, que reglamenta el  componente tecnológico del servicio Transporte individual de lujo conforme a lo dispuesto en el  Decreto 2297 de 2015 con la finalidad de mejorar la calidad del servicio mediante la implementación de herramientas tecnológicos.</t>
    </r>
  </si>
  <si>
    <r>
      <t xml:space="preserve">Reiterar el documento mediante el cual el Ministerio de Transporte, puso en conocimiento a la Contraloría Departamental del Chocó de la situación presentada frente al proyecto denominado </t>
    </r>
    <r>
      <rPr>
        <i/>
        <sz val="10"/>
        <rFont val="Calibri"/>
        <family val="2"/>
        <scheme val="minor"/>
      </rPr>
      <t xml:space="preserve">"Construcción Puente Vehicular en la Carretera 1° Sobre La Quebrada El Caraño en la Ciudad de Quibdó - Chocó". </t>
    </r>
  </si>
  <si>
    <r>
      <t xml:space="preserve">Enviar 1 oficio a la Contraloría departamental del Chocó reiterando la situación que se presenta, relacionada con el proyecto denominado </t>
    </r>
    <r>
      <rPr>
        <i/>
        <sz val="10"/>
        <rFont val="Calibri"/>
        <family val="2"/>
        <scheme val="minor"/>
      </rPr>
      <t xml:space="preserve">"Construcción Puente Vehicular en la Carretera 1° Sobre La Quebrada El Caraño en la Ciudad de Quibdó - Chocó". </t>
    </r>
  </si>
  <si>
    <r>
      <rPr>
        <u/>
        <sz val="10"/>
        <rFont val="Calibri"/>
        <family val="2"/>
        <scheme val="minor"/>
      </rPr>
      <t xml:space="preserve">HALLAZGO 30. </t>
    </r>
    <r>
      <rPr>
        <sz val="10"/>
        <rFont val="Calibri"/>
        <family val="2"/>
        <scheme val="minor"/>
      </rPr>
      <t>PAGO INTERESES FALLOS JUDICIALES.  El ministerio pagó intereses en los siguientes fallos, entre ellos:
- Proceso de Nulidad y Restablecimiento del Derecho No. 2011-00453 (PRIMA TÉCNICA). Si bien la beneficiaria presentó solicitud de pago hasta el 25 de junio de 2014, la entidad profirió Resolución de Pago No. 2436 del 22-JUL-2015, donde se canceló $23,7 millones por intereses moratorios.
Posteriormente la Entidad debió proferir la Resolución No. 5057 del 26-NOV-2015, para liquidar la prima técnica correspondiente al mes de julio y sus intereses, pagando $1,9 millones correspondientes a intereses moratorios.</t>
    </r>
  </si>
  <si>
    <r>
      <t xml:space="preserve">HALLAZGO 31.  Administrativo- Conciliaciones Bancarias      
 Al revisar las conciliaciones bancarias a 31 de diciembre de 2015, se evidencian partidas conciliatorias por valor de $724.4 millones pendientes de aclarar, algunas desde junio y julio de 2014 y otras desde enero de 2015. Los valores de estas partidas se pueden apreciar en la siguiente tabla:........................................................................                
Las anteriores partidas pendientes de depurar inciden negativamente en la razonabilidad de los Estados Contables. Además, se pudo evidenciar que las cuentas corrientes 188145639-59 y 18814564922 en Bancolombia no muestran conciliación Bancaria por el mes de diciembre de 2015.                                                                                
Así mismo, se evidenció que, una vez realizadas las conciliaciones bancarias, el Ministerio contabiliza las consignaciones pendientes de identificar, en la cuenta </t>
    </r>
    <r>
      <rPr>
        <i/>
        <sz val="10"/>
        <rFont val="Calibri"/>
        <family val="2"/>
        <scheme val="minor"/>
      </rPr>
      <t>"290580 Otros Pasivos - Recaudos por identificar".</t>
    </r>
    <r>
      <rPr>
        <sz val="10"/>
        <rFont val="Calibri"/>
        <family val="2"/>
        <scheme val="minor"/>
      </rPr>
      <t xml:space="preserve"> Esta práctica incide negativamente en la razonabilidad de los estados contables, por la incertidumbre asociada con las cuentas de Deudores y/o de Ingresos de la Entidad.</t>
    </r>
  </si>
  <si>
    <r>
      <t xml:space="preserve">HALLAZGO 47. Administrativo.  - Pasivos Estimados (Sobrestimación)
A 31 de diciembre de 2015, las cuentas </t>
    </r>
    <r>
      <rPr>
        <i/>
        <sz val="10"/>
        <rFont val="Calibri"/>
        <family val="2"/>
        <scheme val="minor"/>
      </rPr>
      <t>"271005 Pasivos Estimados - Provisiones para Contingencias - Litigios o Demandas"</t>
    </r>
    <r>
      <rPr>
        <sz val="10"/>
        <rFont val="Calibri"/>
        <family val="2"/>
        <scheme val="minor"/>
      </rPr>
      <t xml:space="preserve"> y la cuenta </t>
    </r>
    <r>
      <rPr>
        <i/>
        <sz val="10"/>
        <rFont val="Calibri"/>
        <family val="2"/>
        <scheme val="minor"/>
      </rPr>
      <t>"531401 Gastos - Provisiones, Depreciaciones y Amortizaciones - Provisión para Contingencias - Litigios y Demandas</t>
    </r>
    <r>
      <rPr>
        <sz val="10"/>
        <rFont val="Calibri"/>
        <family val="2"/>
        <scheme val="minor"/>
      </rPr>
      <t>" quedaron sobrestimadas en $58.851,9 millones, debido a que la Entidad provisionó el valor total de las pretensiones de las demandas con fallo desfavorable en primera instancia en contra del Ministerio de Transporte y no el valor de la columna donde estaba el dato de lo que se debía provisionar de acuerdo al concepto dado por los abogados que llevan los respectivos procesos (Grupo de Defensa Judicial), según cuadro suministrado  por la _Entidad al equipo auditor.
Es de anotar que de acuerdo con la política aplicada por el Ministerio, se deben provisionar en las cuentas anteriormente mencionadas, los procesos que tienen fallos condenatorios en primera instancia a cargo de la Entidad. Lo anterior afecta la razonabilidad de los Estados Contables.</t>
    </r>
  </si>
  <si>
    <r>
      <t xml:space="preserve">HALLAZGO 51. Administrativo.  Cuentas "Otros y otras" 
A 31 de Diciembre de 2015, El Ministerio de Transporte  registra en </t>
    </r>
    <r>
      <rPr>
        <i/>
        <sz val="10"/>
        <rFont val="Calibri"/>
        <family val="2"/>
        <scheme val="minor"/>
      </rPr>
      <t>"Cuentas Otros u Otras"</t>
    </r>
    <r>
      <rPr>
        <sz val="10"/>
        <rFont val="Calibri"/>
        <family val="2"/>
        <scheme val="minor"/>
      </rPr>
      <t xml:space="preserve"> valores superiores al cinco (5%) del total de la respectiva cuenta. Ello ocurre en las Subcuentas  147090- Otros Deudores - Otros Deudores,  242590 Cuentas por Pagar- Otros Acreedores y 521190- Gastos de operación - Generales - Otros Gastos Generales; hecho que no refleja lo estipulado en la circular externa 26 de 1998 Expedida por la Contaduría General de la Nación,   que dice textualmente: </t>
    </r>
    <r>
      <rPr>
        <i/>
        <sz val="10"/>
        <rFont val="Calibri"/>
        <family val="2"/>
        <scheme val="minor"/>
      </rPr>
      <t xml:space="preserve">"Las subcuentas denominadas "Otros u Otras" definidas en cualquiera de las cuentas, son de uso excepcional.  Por ninguna razón podrán registrarse en ellas  valores superiores al 5% del total de la respectiva cuenta. En caso que exceda de dicho porcentaje, deberá solicitarse a la Contaduría General de la Nación,   autorización para la inclusión o apertura de la correspondiente subcuenta"  </t>
    </r>
    <r>
      <rPr>
        <sz val="10"/>
        <rFont val="Calibri"/>
        <family val="2"/>
        <scheme val="minor"/>
      </rPr>
      <t xml:space="preserve"> Lo anterior ocasiona que se lleven en estas cuentas valores que  no se encuentran debidamente identificados.</t>
    </r>
  </si>
  <si>
    <r>
      <rPr>
        <b/>
        <u/>
        <sz val="10"/>
        <rFont val="Calibri"/>
        <family val="2"/>
        <scheme val="minor"/>
      </rPr>
      <t xml:space="preserve">Hallazgo  1. Otorgamiento de Habilitaciones (Administrativo con presunta incidencia Disciplinaria). </t>
    </r>
    <r>
      <rPr>
        <sz val="10"/>
        <rFont val="Calibri"/>
        <family val="2"/>
        <scheme val="minor"/>
      </rPr>
      <t xml:space="preserve">
De conformidad al artículo 19 de la Ley 769 del 2001, Una vez realizado un seguimiento de las habilitaciones realizadas en la vigencia 2014 y que fueron seleccionadas como son: Centros de Diagnóstico Automotor, Centro de Enseñanza Automovilística, Centro de Reconocimiento Conductores, Centro Integral de Atención al Ciudadano, Empresas de servicio público de transporte de carga y Transporte Especial, de un total de 337 que se realizaron, fueron objeto de análisis 116, se encontró que en los </t>
    </r>
    <r>
      <rPr>
        <u/>
        <sz val="10"/>
        <rFont val="Calibri"/>
        <family val="2"/>
        <scheme val="minor"/>
      </rPr>
      <t>Centros de Reconocimiento de Conductores , en siete casos, no queda plenamente demostrado por parte de estos centros, las condiciones y protocolos establecidos para la adecuada y eficiente interconexión con el RUNT, con toda la relación de escáner, cámaras, pad firmas y posibles contratos, entre otros, estipulado en la Resolución 217 del 2014 y/o Resolución 012336 del 28 de diciembre del 2012, “ Demostrar el cumplimiento de las condiciones y protocolos establecidos para la adecuada y eficiente interconexión al RUNT”, situación complementaria a la certificación que expide la ONAC . Esto además debe quedar en coordinación con la Superpuertos y Transporte, el cual debe ejercer el control a fin de mantener o no la habilitación.</t>
    </r>
    <r>
      <rPr>
        <sz val="10"/>
        <rFont val="Calibri"/>
        <family val="2"/>
        <scheme val="minor"/>
      </rPr>
      <t xml:space="preserve"> 
En cuanto a Centros de Enseñanza Automovilista  se presentó un caso en donde </t>
    </r>
    <r>
      <rPr>
        <u/>
        <sz val="10"/>
        <rFont val="Calibri"/>
        <family val="2"/>
        <scheme val="minor"/>
      </rPr>
      <t xml:space="preserve">no se demuestra la disponibilidad de infraestructura para los salones de capacitación, </t>
    </r>
    <r>
      <rPr>
        <sz val="10"/>
        <rFont val="Calibri"/>
        <family val="2"/>
        <scheme val="minor"/>
      </rPr>
      <t>de la infraestructura debe quedar plenamente demostrado al momento de la solicitud de la habilitación, tal como lo establece el Decreto 1500 del 2009 y Resolución 3245 del 2009. “ Contar con la infraestructura y dotación” requisito adicional a las certificaciones de la secretaría de educación e ICONTEC. 
Lo anterior debido a la deficiente verificación del cumplimiento de requisitos establecidos en la normatividad para cada una de las habilitaciones, incumplimiento a cabalidad de las funciones por parte de quienes revisan y aprueban los documentos constituyéndose una presunta falta disciplinaria  y conllevando a presuntas irregularidades en la habilitación de estos Centros.</t>
    </r>
  </si>
  <si>
    <r>
      <rPr>
        <b/>
        <u/>
        <sz val="10"/>
        <rFont val="Calibri"/>
        <family val="2"/>
        <scheme val="minor"/>
      </rPr>
      <t xml:space="preserve">Hallazgo 2. Otorgamiento de Habilitaciones transporte terrestre automotor y transporte especial (Administrativo – con presunta incidencia disciplinaria). </t>
    </r>
    <r>
      <rPr>
        <sz val="10"/>
        <rFont val="Calibri"/>
        <family val="2"/>
        <scheme val="minor"/>
      </rPr>
      <t xml:space="preserve">l. De conformidad con el Decreto 173 del 2001 y Decreto 174 del 2001 que se pudo evidenciar los siguientes aspectos en el otorgamiento de la habilitación incumple  con el requisito de presentar un organigrama que contenga las diferentes dependencias de la organización, funciones, relación de cargos y experiencia incumpliendo con el articulo 13, numeral 4 del decreto 173 del 2001 y en el otorgamiento de otra habilitación  no contiene en el expediente los siguientes documentos: la capacidad, declaración de renta del solicitante correspondiente a los dos últimos años, estados financieros básicos certificados de los dos últimos años, no se anexa copia al carbón de pago de derecho de habilitación. 
De otro lado de conformidad con del artículo segundo de cada una de estas Resoluciones de habilitaciones mencionas: “ deberá acreditar los requisitos establecidos en los numerales 5,6 y 14 del artículo 13 de Decreto 174 del 2001, dentro de un término no superior a seis meses improrrogables contados a partir de la ejecutoria de la presente resolución con la solicitud de asignación de capacidad transportadora, de lo contrario esta será revocada” .De conformidad con la solicitud realizada mediante oficio AMT-033, no fueron anexados a los expedientes estos requisitos; no obstante de haber transcurrido los seis meses exigidos, no aparece revocatoria alguna de estas habilitaciones . 
Lo anterior debido al incumplimiento a las normas que regulan la materia  por parte del funcionario que revisa y avala los documentos que allegan a la solicitud de habilitación.
 </t>
    </r>
  </si>
  <si>
    <r>
      <rPr>
        <b/>
        <u/>
        <sz val="10"/>
        <rFont val="Calibri"/>
        <family val="2"/>
        <scheme val="minor"/>
      </rPr>
      <t xml:space="preserve">Hallazgo 3. Siniestro de pólizas programa de reposición (Administrativo con presunta incidencia Disciplinaria). </t>
    </r>
    <r>
      <rPr>
        <u/>
        <sz val="10"/>
        <rFont val="Calibri"/>
        <family val="2"/>
        <scheme val="minor"/>
      </rPr>
      <t xml:space="preserve">
</t>
    </r>
    <r>
      <rPr>
        <sz val="10"/>
        <rFont val="Calibri"/>
        <family val="2"/>
        <scheme val="minor"/>
      </rPr>
      <t xml:space="preserve">En los años 2010 y 2011, se constituyeron cauciones a favor del Ministerio de Transporte como garantía de desintegración de vehículos de transporte de carga. En los casos en que el solicitante no cumpliera con la desintegración, el Ministerio debería haber declarado el siniestro de la póliza en el término de tres (3) meses otorgado en la norma, para adelantar el cobro correspondiente. 
No obstante, la entidad expidió el acto administrativo de cobro de algunas de las pólizas por fuera del término para ello; a la fecha, cuenta con cauciones a favor del Ministerio de Transporte, expedidas por varias aseguradoras en el año 2011, que presuntamente presentó la prescripción por el cobro extemporáneo de las mismas. 
</t>
    </r>
  </si>
  <si>
    <r>
      <t>PLAN VIGENCIA 2014
De las catorce pólizas relacionadas, se evidenció que:
1 póliza surtió proceso de verificación y se encontró que no es objeto de declaratoria de siniestro toda vez que el organismo de tránsito certificó mediante comunicación escrita que la misma  no fue usada.
2 pólizas surtieron proceso de verificación y se encontró que cumplieron con el requisito de desintegrar un vehículo, por tal razón no son objeto de declaratoria de siniestro o cobro.
11 pólizas surtieron proceso de verificación y se determinó que eran objeto de declaratoria de siniestro, por lo que se elaboró el acto administrativo de cobro y están en proceso de recaudo.
Lo</t>
    </r>
    <r>
      <rPr>
        <b/>
        <u/>
        <sz val="10"/>
        <rFont val="Calibri"/>
        <family val="2"/>
        <scheme val="minor"/>
      </rPr>
      <t xml:space="preserve">s soportes  anexos están a disposición de quien los requiera en el grupo de reposición </t>
    </r>
  </si>
  <si>
    <r>
      <t xml:space="preserve">Hallazgo 4.  Reconocimiento Económico- Información RUNT (Administrativo). 
</t>
    </r>
    <r>
      <rPr>
        <sz val="10"/>
        <rFont val="Calibri"/>
        <family val="2"/>
        <scheme val="minor"/>
      </rPr>
      <t xml:space="preserve">Analizada la información entregada por la Entidad, sobre el reconocimiento económico, realizado en las vigencias 2012 a 2014, a los propietarios de vehículos de transporte de carga que postularon su vehículo para ser desintegrado, y cruzada con los documentos originales que reposan en las carpetas físicas en los Organismos de tránsito ; se estableció que la información con que cuenta el Ministerio de Transporte por intermedio del Registro único Nacional de Tránsito –RUNT-, y con la cual se aprueban los reconocimientos, presenta las  siguientes inconsistencias:
• No se encuentra en el RUNT todas las transformaciones y repotenciaciones que se le han efectuado a los vehículos de transporte de carga.
• Igual sucede con la modificación de los vehículos en sus características, por cambio de tipo de carrocería de volqueta, mezcladoras (mixer), compactadores o recolectores de basura o blindados.
• De las observaciones presentadas por la Dijín  para constatar los guarismos de identificación del vehículo, se presenta la siguiente observación de manera recurrente: “se desconoce la legalidad de transformaciones homologaciones y reaforos, se sugiere verificar la capacidad de carga”. Se encontró que para algunas de las placas de los vehículos de transporte de carga , no es coincidente la capacidad registrada del vehículo en el RUNT, con la que efectivamente se encuentra en las carpetas físicas originales. Para algunas placas, se registra en el RUNT, con capacidad cero (0). </t>
    </r>
  </si>
  <si>
    <r>
      <t xml:space="preserve">Hallazgo 5. Política para la Modernización del Transporte Automotor de Carga (Administrativo) 
</t>
    </r>
    <r>
      <rPr>
        <sz val="10"/>
        <rFont val="Calibri"/>
        <family val="2"/>
        <scheme val="minor"/>
      </rPr>
      <t xml:space="preserve">Con la suscripción del Convenio Interadministrativo de Cooperación No. 271 del 4 de octubre de 2013, entre BANCÓLDEX y el Ministerio de Transporte, se creó un programa de financiación para beneficiar a los propietarios de vehículos de transporte de carga con menores recursos, con la finalidad de acceder a un crédito en una institución financiera. El objetivo del convenio “Poner en marcha una línea de crédito dirigida a los empresarios propietarios de vehículos de transporte de carga, que cumplan con las condiciones que EL MINISTERIO determine, domiciliados en el territorio nacional, que requieran de recursos para financiar sus necesidades de modernización de los equipos de transporte público de carga    El Ministerio de Transporte suscribió un Convenio Interadministrativo de mandato sin representación 294 de 2013, con el Fondo Nacional de Garantías (FNG), cuyo objeto es: “Respaldar los mecanismos de financiación a los propietarios de vehículos de transporte de carga, con el fin de modernizar los equipos de transporte público de carga, domiciliados en el territorio nacional que requieran de una garantía para respaldar sus necesidades de financiación para modernizar los equipos de transporte público de carga”.
Durante el tiempo transcurrido desde la suscripción del convenio con BANCÓLDEX, se han realizado tres cambios en la asignación de los recursos con relación a los beneficiarios, pasando de otorgar los créditos a transportadores propietarios de máximo dos vehículos de carga, a propietarios de siete vehículos. Al revisar los créditos otorgados, se observa que la mayoría de ellos se han dirigido y beneficiado a personas jurídicas  (microempresas - empresas pequeñas). 
Dicha modificación puede generar que se desvirtúe el objetivo de la política de Reposición y Renovación del Parque Automotor, en lo que respecta a fortalecer y contribuir a que las personas naturales puedan tener la oportunidad de modernizar sus equipos de transporte de carga, tal como le establece el CONPES
</t>
    </r>
  </si>
  <si>
    <r>
      <rPr>
        <u/>
        <sz val="10"/>
        <rFont val="Calibri"/>
        <family val="2"/>
        <scheme val="minor"/>
      </rPr>
      <t>Modificar el sistema de reporte de información relacionado con el registro de los créditos solicitados y concedidos por Bancóldex,</t>
    </r>
    <r>
      <rPr>
        <sz val="10"/>
        <rFont val="Calibri"/>
        <family val="2"/>
        <scheme val="minor"/>
      </rPr>
      <t xml:space="preserve"> de tal manera que al ingresarse la información y generarse el respectivo reporte, se identifique de manera independiente los postulantes persona natural y los postulantes persona jurídica. o anterior como quiera que se usaban criterios de “mediana, pequeña y micro empresa” en relación con el valor de los activos por patrimonio bruto de declaración que poseen las personas que requieren el crédito, es decir sin diferenciar la naturaleza de los solicitantes, esto es si son personas naturales o jurídicas.</t>
    </r>
  </si>
  <si>
    <r>
      <t xml:space="preserve">
</t>
    </r>
    <r>
      <rPr>
        <b/>
        <u/>
        <sz val="10"/>
        <rFont val="Calibri"/>
        <family val="2"/>
        <scheme val="minor"/>
      </rPr>
      <t xml:space="preserve">Hallazgo 6. Convenio suscrito con el FNA (Administrativo con presunta incidencia Disciplinaria).
</t>
    </r>
    <r>
      <rPr>
        <sz val="10"/>
        <rFont val="Calibri"/>
        <family val="2"/>
        <scheme val="minor"/>
      </rPr>
      <t xml:space="preserve">El Artículo 1° del Decreto 4372 de 2008, determinó que los recursos recibidos por concepto de las cauciones que sean exigibles, se destinarán al "Programa de Promoción para la Reposición y Renovación del Parque Automotor de Carga Nacional".
El Artículo 9° de la Ley 1640 de 2013 , establece que “Los recursos provenientes de lo definido en el artículo 1° del Decreto número 4372 de 2008…Estos recursos podrán invertirse tanto en reposición de vehículos y reconocimiento económico como en proyectos de formalización destinados a financiar alternativas a los propietarios de vehículos de servicio público de carga que puedan servir a los propósitos de las metas de racionalización de la capacidad transportadora que determine el Ministerio de Transporte”.
En el Documento CONPES 3759 del 20 de agosto de 2013 se fijaron los “Lineamientos de Política para la modernización del transporte automotor de carga y declaratoria de importancia estratégica del Programa de Reposición y Renovación del Parque Automotor de Carga”
Se suscribió el Convenio Interadministrativo No. 117 del Ministerio de Transporte y No. 243 del Fondo Nacional del Ahorro en enero 24 de 2014, cuyo objeto es “…EL MINISTERIO promoverá el traslado al FNA de recursos con el fin de otorgar beneficios de tasa compensada, con cargo a este, a las personas pertenecientes al gremio de transportadores, afiliados a través del producto Ahorro Voluntario Contractual (AVC) al FNA que accedan a crédito hipotecario y/o educativo..”.; para lo cual el Ministerio de Transporte efectuó un desembolso de $5.000 millones. 
</t>
    </r>
  </si>
  <si>
    <r>
      <rPr>
        <b/>
        <u/>
        <sz val="10"/>
        <rFont val="Calibri"/>
        <family val="2"/>
        <scheme val="minor"/>
      </rPr>
      <t>Hallazgo 7</t>
    </r>
    <r>
      <rPr>
        <sz val="10"/>
        <rFont val="Calibri"/>
        <family val="2"/>
        <scheme val="minor"/>
      </rPr>
      <t>. Procedimiento Fondo de Subsidio de Sobretasa a la Gasolina -FSSG- (Administrativo)
El Ministerio de Transporte a partir de la Resolución 1496 de mayo 20 de 2011 , ha generado instructivos para la viabilidad técnica de proyectos  y para la autorización del giro de los recursos de proyectos financiados con el FSSG. A través del Formato AAT-F-004, se evalúan los documentos de los proyectos presentados por los gobernadores, como requisito para aprobar la transferencia de los recursos provenientes de este Fondo.
A pesar que existen estos instructivos, la solicitud de informes a los departamentos se rige con lo estipulado en la resolución 1496 de 2011, la cual establece, que "El Ministerio de Transporte, a través de la DIRECCIÓN DE INFRAESTRUCTURA, podrá solicitar en cualquier momento a los departamentos beneficiarios, información relacionada con el manejo de los recursos transferidos; de la misma manera, podrá efectuar visitas aleatorias a las entidades territoriales", evidenciando con ello, que no se encuentra reglamentado por el Ministerio un procedimiento específico que determine periodicidad, contenido y la obligación en la presentación de los informes de manejo a los recursos transferidos del FSSG a los departamentos; razón por la que remiten la información sobre la ejecución de los proyectos de manera facultativa, en respuesta a la solicitud realizada por el Ministerio, pero sin estar regulada la obligatoriedad en el envío de la misma.</t>
    </r>
  </si>
  <si>
    <r>
      <rPr>
        <b/>
        <u/>
        <sz val="10"/>
        <rFont val="Calibri"/>
        <family val="2"/>
        <scheme val="minor"/>
      </rPr>
      <t>Hallazgo 8</t>
    </r>
    <r>
      <rPr>
        <b/>
        <sz val="10"/>
        <rFont val="Calibri"/>
        <family val="2"/>
        <scheme val="minor"/>
      </rPr>
      <t>.</t>
    </r>
    <r>
      <rPr>
        <sz val="10"/>
        <rFont val="Calibri"/>
        <family val="2"/>
        <scheme val="minor"/>
      </rPr>
      <t xml:space="preserve"> </t>
    </r>
    <r>
      <rPr>
        <u/>
        <sz val="10"/>
        <rFont val="Calibri"/>
        <family val="2"/>
        <scheme val="minor"/>
      </rPr>
      <t xml:space="preserve">Cumplimiento del Plan de Gestión- Ministerio de Transporte vigencia 2014 (Administrativo)
</t>
    </r>
    <r>
      <rPr>
        <sz val="10"/>
        <rFont val="Calibri"/>
        <family val="2"/>
        <scheme val="minor"/>
      </rPr>
      <t xml:space="preserve">El Plan de Gestión formulado por el Ministerio de Transporte para la vigencia 2014, apunta al cumplimiento del objetivo del Plan Nacional de Desarrollo PND; Crecimiento Sostenible y Competitividad, desarrollado por las Direcciones de Tránsito y Transporte e Infraestructura y conformado por 41 metas distribuidas en 22 proyectos.
Como producto de la evaluación adelantada del objetivo Crecimiento Sostenible y Competitividad, se verificaron 27 metas distribuidas entre 15 proyectos.
De la evaluación de las metas verificadas (27 metas) del plan de gestión de la entidad, vigencia 2014; fueron concluidas en su totalidad 11, quedando pendientes 16 metas. 
</t>
    </r>
    <r>
      <rPr>
        <b/>
        <u/>
        <sz val="10"/>
        <rFont val="Calibri"/>
        <family val="2"/>
        <scheme val="minor"/>
      </rPr>
      <t xml:space="preserve">Proyecto: Política Nacional Logística </t>
    </r>
    <r>
      <rPr>
        <sz val="10"/>
        <rFont val="Calibri"/>
        <family val="2"/>
        <scheme val="minor"/>
      </rPr>
      <t xml:space="preserve">
Con respecto a este proyecto, de las cuatro metas que se tomaron como selectiva, se observó que la meta "Estructuración y ejecución de un (1) proyecto de enturnamiento en el nodo logístico de Buenaventura", no se logró cumplir por cuanto a 31 de diciembre de 2014, alcanzaron a estructurar el nodo únicamente.
</t>
    </r>
    <r>
      <rPr>
        <b/>
        <sz val="10"/>
        <rFont val="Calibri"/>
        <family val="2"/>
        <scheme val="minor"/>
      </rPr>
      <t xml:space="preserve">
</t>
    </r>
  </si>
  <si>
    <r>
      <rPr>
        <b/>
        <sz val="10"/>
        <rFont val="Calibri"/>
        <family val="2"/>
        <scheme val="minor"/>
      </rPr>
      <t xml:space="preserve">Proyecto Administración Gerencia del RUNT. </t>
    </r>
    <r>
      <rPr>
        <sz val="10"/>
        <rFont val="Calibri"/>
        <family val="2"/>
        <scheme val="minor"/>
      </rPr>
      <t xml:space="preserve">
Meta: Plan Integral de Seguridad . Calificación 0. 
Meta Mejoramiento Calidad de Datos / Validación Identidad de las Personas.  La calificación de 50 puntos es el resultado de verificar dos cosas: a) Las actuaciones seguidas tanto por la concesión RUNT como por el Ministerio, buscando mantener en permanente actualización la base de datos del sistema y b) La ausencia (para la vigencia 2014) del convenio a suscribirse con la Registraría Nacional del Estado Civil a efecto de materializar el proceso de validación de identidad de usuarios del sistema)  Los Organismos de Tránsito no han migrado el 100% de la información de RNA  y la información de carga a Run tiene problemas de calidad de datos.
b)   Definir el mecanismo para implementará la validación de la huella con la RNEC, consultando  las implicaciones económicas y contractuales.</t>
    </r>
  </si>
  <si>
    <r>
      <rPr>
        <b/>
        <u/>
        <sz val="10"/>
        <rFont val="Calibri"/>
        <family val="2"/>
        <scheme val="minor"/>
      </rPr>
      <t xml:space="preserve">HALLAZGO 9. INDICADORES DE GESTIÓN ADMINISTRATIVO. </t>
    </r>
    <r>
      <rPr>
        <sz val="10"/>
        <rFont val="Calibri"/>
        <family val="2"/>
        <scheme val="minor"/>
      </rPr>
      <t xml:space="preserve">El Ministerio  se limita a medir la eficacia  y  no cuenta  con  indicadores de  economía  que evalúen  la adecuada adquisición de recursos  y asignación de recurso humano, físico, técnico  para maximizar los resultados  y  de igual forma  de  efectividad , el cual se hace necesario para medir el grado  de satisfacción  que producen los servicios que presta el Ministerio  como es el caso de la implementación de políticas y el otorgamiento de habilitaciones, autorizaciones y registros entre otros, por lo tanto la entidad se limita a medir eficacia  sin considerar  otras variables que midan el impacto  y la eficiencia  de su gestión. </t>
    </r>
  </si>
  <si>
    <r>
      <rPr>
        <b/>
        <u/>
        <sz val="10"/>
        <rFont val="Calibri"/>
        <family val="2"/>
        <scheme val="minor"/>
      </rPr>
      <t>HALLAZGO 10</t>
    </r>
    <r>
      <rPr>
        <u/>
        <sz val="10"/>
        <rFont val="Calibri"/>
        <family val="2"/>
        <scheme val="minor"/>
      </rPr>
      <t xml:space="preserve">. Desarrollo del diseño y dimensionamiento  en El Centro Inteligente de Control de Tránsito y Transporte – CICOTT (administrativo-con presunta incidencia disciplinaria). 
</t>
    </r>
    <r>
      <rPr>
        <sz val="10"/>
        <rFont val="Calibri"/>
        <family val="2"/>
        <scheme val="minor"/>
      </rPr>
      <t xml:space="preserve">En términos de oportunidad y cumplimiento de metas, los objetivos misionales se vieron afectados por algunos proyectos como el  Centro Inteligente de Control de Tránsito y Transporte – CICOTT por valor de $1.500 millones  no presento ningún avance con un cumplimiento porcentual  de 0%, dado a la improvisación, cambio de jefaturas al interior del Ministerio de Transporte, desconocimiento a profundidad de los temas que abarca este tipo de Centros Inteligentes, conllevó a retrasos e inoportunidad en la implementación, incumplimiento en el Plan Nacional de Desarrollo 2010-2014, teniendo que postergarse para la vigencia 2015 toda la ejecución del proyecto.
</t>
    </r>
  </si>
  <si>
    <r>
      <rPr>
        <b/>
        <u/>
        <sz val="10"/>
        <rFont val="Calibri"/>
        <family val="2"/>
        <scheme val="minor"/>
      </rPr>
      <t>Hallazgo 11.  </t>
    </r>
    <r>
      <rPr>
        <sz val="10"/>
        <rFont val="Calibri"/>
        <family val="2"/>
        <scheme val="minor"/>
      </rPr>
      <t xml:space="preserve">
Plan Estratégico Intermodal de Infraestructura de Transporte – PEIIT- (Administrativo). 
Una vez analizado dicho plan se evidenció que desde junio de 2013, fecha de finalización de la ejecución de la consultoría con EPYPSA , atrasos hasta este momento, en el desarrollo e implementación de la política de transporte y objetivos estratégicos  del PEIIT por parte del Ministerio de Transporte, se postergó hacer la propuesta sectorial para incluirse en el Plan Nacional de Desarrollo 2014-2018,  en el cual se tuviera en cuenta  como prioridades una alineación estratégica Nación-Región, sostenibilidad de infraestructura e impulso a las técnicas y tecnologías amigables con el medio ambiente. El  atraso  conllevó a  que la concreción de la política en el anterior PND, se dejara de aprovechar nuevas estrategias, por lo que estos estudios quedan aplazados en el futuro inmediato, imposibilitando el resultado final a lo que se debe llegar,  que es dotar a la totalidad del territorio nacional, de infraestructura terrestre y marítima con una red estructurada de corredores de transporte de alta eficiencia. </t>
    </r>
  </si>
  <si>
    <r>
      <rPr>
        <b/>
        <u/>
        <sz val="10"/>
        <rFont val="Calibri"/>
        <family val="2"/>
        <scheme val="minor"/>
      </rPr>
      <t xml:space="preserve">Hallazgo 12 </t>
    </r>
    <r>
      <rPr>
        <b/>
        <sz val="10"/>
        <rFont val="Calibri"/>
        <family val="2"/>
        <scheme val="minor"/>
      </rPr>
      <t>Cobros por inscripción de personas naturales y jurídicas en el RUNT -</t>
    </r>
    <r>
      <rPr>
        <b/>
        <u/>
        <sz val="10"/>
        <rFont val="Calibri"/>
        <family val="2"/>
        <scheme val="minor"/>
      </rPr>
      <t xml:space="preserve"> Resolución Mintransporte número 2108 de 2015. ( Administrativo con presunta incidencia disciplinaria). </t>
    </r>
    <r>
      <rPr>
        <sz val="10"/>
        <rFont val="Calibri"/>
        <family val="2"/>
        <scheme val="minor"/>
      </rPr>
      <t xml:space="preserve">La Resolución 2108 de 2015 expedida por el MT, en el numeral cuarto del artículo primero literal A, solo transcribe parcialmente[2] el nombre completo que debe llevar dicho registro, igual situación acontece con el numeral 52, cambiando la naturaleza del servicio que para este registro establece la Ley y extendiendo irregularmente el cobro de la tarifa a un mayor número de destinatarios como son </t>
    </r>
    <r>
      <rPr>
        <i/>
        <sz val="10"/>
        <rFont val="Calibri"/>
        <family val="2"/>
        <scheme val="minor"/>
      </rPr>
      <t>“todas las Personas Naturales o Jurídicas, Públicas o Privadas”</t>
    </r>
    <r>
      <rPr>
        <sz val="10"/>
        <rFont val="Calibri"/>
        <family val="2"/>
        <scheme val="minor"/>
      </rPr>
      <t>, teniendo en cuenta que legalmente los destinatarios de este registro son “</t>
    </r>
    <r>
      <rPr>
        <i/>
        <sz val="10"/>
        <rFont val="Calibri"/>
        <family val="2"/>
        <scheme val="minor"/>
      </rPr>
      <t xml:space="preserve">todas las Personas Naturales o Jurídicas, Públicas o Privadas </t>
    </r>
    <r>
      <rPr>
        <i/>
        <u/>
        <sz val="10"/>
        <rFont val="Calibri"/>
        <family val="2"/>
        <scheme val="minor"/>
      </rPr>
      <t>que prestan servicios al sector público</t>
    </r>
    <r>
      <rPr>
        <i/>
        <sz val="10"/>
        <rFont val="Calibri"/>
        <family val="2"/>
        <scheme val="minor"/>
      </rPr>
      <t>”</t>
    </r>
    <r>
      <rPr>
        <sz val="10"/>
        <rFont val="Calibri"/>
        <family val="2"/>
        <scheme val="minor"/>
      </rPr>
      <t xml:space="preserve">. .
Esta situación irregular ha generado que los actores del RUNT apliquen el cobro de esta nueva tarifa de una manera general, teniendo solo que aplicarlo a las personas naturales y jurídicas que prestan sus servicios al sector tránsito, realizando un indebido cobro de esta tarifa a cargo de los usuarios del sistema y generando un ingreso indebido al concesionario del RUNT, tal situación se hace evidente con la publicación electrónica realizada sobre este aspecto por la Secretaria de Tránsito y Transporte de Cali , así como del recibo de pago Davivienda número 05527821169 de julio 22 de 2015, donde se cobra la tarifa a una persona natural que no presta servicios al sector público, sino que dicho usuario está tramitando la expedición de su licencia de conducción. Lo anterior, evidencia falencias en la resolución expedida por el Ministerio, así como la deficiente vigilancia a la ejecución del contrato del RUNT, que permitieron el cobro de manera generalizada a todas personas naturales y jurídicas que realizan trámites de tránsito, lo que constituye una conducta con presunta incidencia disciplinaria. 
Igualmente la entidad en su respuesta, manifiesta que “No obstante lo anterior y atendiendo a la observación efectuada por la entidad que usted representa y luego de un nuevo análisis con el equipo de trabajo del Ministerio de Transporte que tiene a su cargo el tema objeto de análisis, se ha considerado modificar los ordinales 52 y 53 del Numeral 4 Literal A del Artículo 1 de la Resolución 2108 de 2015, en el sentido de precisar que la tarifa de $10.100 establecida en la disposición antes mencionada se debe aplicar al registro de personas naturales o jurídicas, públicas o privadas que prestan servicios al sector público de transporte”. Esta modificación fue realizada mediante Resolución 3531 de septiembre 24 de 2015, norma que también  determina que los valores captados por este concepto y por cuenta de la concesión RUNT deberán ser devueltos a los usuarios que efectuaron el pago en el término de un (1) mes, contado a partir de la publicación del presente acto administrativo.
</t>
    </r>
  </si>
  <si>
    <r>
      <rPr>
        <b/>
        <sz val="10"/>
        <rFont val="Calibri"/>
        <family val="2"/>
        <scheme val="minor"/>
      </rPr>
      <t>Hallazgo 13.</t>
    </r>
    <r>
      <rPr>
        <u/>
        <sz val="10"/>
        <rFont val="Calibri"/>
        <family val="2"/>
        <scheme val="minor"/>
      </rPr>
      <t xml:space="preserve"> Niveles de Servicio y Operación - NSO. (Administrativo con presunta incidencia disciplinaria).  </t>
    </r>
    <r>
      <rPr>
        <sz val="10"/>
        <rFont val="Calibri"/>
        <family val="2"/>
        <scheme val="minor"/>
      </rPr>
      <t xml:space="preserve">
El anexo B del contrato 033 de 2007, define en su cláusula séptima, que los acuerdos de niveles de servicio y de operación, son una serie de indicadores cuya medición mensual  garantizara al Ministerio la mejor calidad de servicio posible. Cuando los niveles de servicio y operación sean inferiores a los establecidos, el Concesionario estará obligado a incrementar los traslados  mensuales con destino al “fondo de reposición” en un porcentaje  que resultara después de aplicar la metodología descrita en dicho anexo.
El anexo B en su numeral 7 definen los siguientes indicadores con sus respectivos factores de calidad y los cuales deben iniciar su uso 24 meses después de firmada el acta de inicio del contrato: 
Sin embargo en agosto de 2015 aún siguen sin hacer un efectivo uso de los NSO, lo que indica debilidades en la supervisión del contrato e incumplimientos contractuales. Este incumplimiento contractual de más de 4 años, implica no contar con una de las herramientas fundamentales que permite medir y evaluar si el RUNT funciona o no como sistema de información, además de verificar si el Concesionario está cumpliendo con las exigencias de servicio requeridas para un sistema de información de estas características, lo que constituye una conducta con presunta incidencia disciplinaria. 
</t>
    </r>
  </si>
  <si>
    <r>
      <t>Enviar el documento que hoy se encuentra en jurídica con el proyecto de los nuevos ANS y con la metodología para su medición a la Concesión RUNT y solicitar su suscripción.</t>
    </r>
    <r>
      <rPr>
        <sz val="10"/>
        <color rgb="FF000000"/>
        <rFont val="UICTFontTextStyleBody"/>
      </rPr>
      <t> </t>
    </r>
  </si>
  <si>
    <r>
      <rPr>
        <b/>
        <u/>
        <sz val="10"/>
        <rFont val="Calibri"/>
        <family val="2"/>
        <scheme val="minor"/>
      </rPr>
      <t xml:space="preserve">Hallazgo 14 </t>
    </r>
    <r>
      <rPr>
        <sz val="10"/>
        <rFont val="Calibri"/>
        <family val="2"/>
        <scheme val="minor"/>
      </rPr>
      <t>Contrato 110 de 2014 (Administrativo y presunta incidencia Disciplinaria)</t>
    </r>
    <r>
      <rPr>
        <b/>
        <u/>
        <sz val="10"/>
        <rFont val="Calibri"/>
        <family val="2"/>
        <scheme val="minor"/>
      </rPr>
      <t xml:space="preserve">. </t>
    </r>
    <r>
      <rPr>
        <sz val="10"/>
        <rFont val="Calibri"/>
        <family val="2"/>
        <scheme val="minor"/>
      </rPr>
      <t xml:space="preserve">. El artículo 3 de la Ley 489 de 1998, estipula que la función administrativa se desarrollará conforme a los principios constitucionales, entre otros, los principios de eficiencia y eficacia. 
En el literal i, del numeral 8.3 del Manual de Supervisión e Interventoría de contratos de la entidad, adoptado mediante la Resolución[2] 2444 del 18 de junio de 2010, establece que el Supervisor de los contratos que… “Entregar a la Oficina Asesora de Jurídica – Grupo Contratos, los documentos que se generen con ocasión de la ejecución del contrato o convenio.  La anterior obligación debe hacerse dentro de los cinco (5) días hábiles siguientes a la elaboración o suscripción del documento correspondiente. Deberá mantener al día la documentación de los contratos y/o convenios y controlar el archivo con la finalidad de integrar un expediente claro y completo del desarrollo del contrato y/o convenio”.
Literal d del numeral 8.3 del Manual de supervisión describe: ”Impartir al contratista las instrucciones escritas que se requieran para el adecuado desarrollo del contrato y exigir la presentación de informes mensuales sobre su ejecución, así como los demás informes que solicite el Ministerio de Transporte con estricto apego al Pliego de Condiciones, el Contrato y los demás documentos del proceso de selección”
El 24 de enero de 2014 la Entidad suscribió el contrato 110, cuyo objeto es: “prestación de servicios profesionales para el seguimiento y control de la planeación estratégica e implementación de los registros que componen el Registro Único Nacional de Tránsito”, por un valor total de $45 millones.
En el documento “Estudios y Documentos Previos” se describe la necesidad de contratar un profesional…” a fin de que haga seguimiento y control a la planeación estratégica e implementación de los registros que componen el Registro único Nacional de Tránsito”.
No se observa en los informes que entregó el contratista, el cumplimiento expreso del objeto ni de las obligaciones del contrato. No se soporta el seguimiento y control a la planeación estratégica, solo se describen acciones realizadas mes tras mes, sobre la creación de la Agencia Nacional de seguridad vial y otras actividades. 
Aun cuando la entidad en su respuesta manifiesta que las actividades realizadas por el contratista corresponden a las que fueron establecidas en el contrato, los documentos que reposan en el expediente contractual no soportan dichas labores.
Lo anterior por deficiente seguimiento y control en la ejecución del contrato. Lo que trae como consecuencia, una posible comisión de una conducta disciplinaria por incumplimiento a lo establecido en el literal i del numeral 8.3, literal d del numeral 8.3, del Manual de Supervisión e Interventoría de contratos y desconociendo el debido cumplimiento de los deberes y prohibiciones contenidos en los artículos 34 y 35 establecidos en la Ley 734 de 2002. </t>
    </r>
  </si>
  <si>
    <r>
      <rPr>
        <b/>
        <u/>
        <sz val="10"/>
        <rFont val="Calibri"/>
        <family val="2"/>
        <scheme val="minor"/>
      </rPr>
      <t>Hallazgo 15. Contrato 475 de 2014 (Administrativo con presunta incidencia Disciplinaria).</t>
    </r>
    <r>
      <rPr>
        <u/>
        <sz val="10"/>
        <rFont val="Calibri"/>
        <family val="2"/>
        <scheme val="minor"/>
      </rPr>
      <t xml:space="preserve"> </t>
    </r>
    <r>
      <rPr>
        <sz val="10"/>
        <rFont val="Calibri"/>
        <family val="2"/>
        <scheme val="minor"/>
      </rPr>
      <t xml:space="preserve">
El artículo 15 del Decreto 1510 de 2013 , establece: La Entidad Estatal debe hacer durante la etapa de planeación el análisis necesario para conocer el sector relativo al objeto del Proceso de Contratación desde la perspectiva legal, comercial, financiera, organizacional, técnica, y de análisis de riesgo…”
En el documento “Estudios y documentos previos” se describe que “…dentro de los registros concesionados, existen dos, Registro Nacional de Centros de Enseñanza Automovilística y Registro Nacional de Empresas de Transporte Público que involucran trámites que se desarrollan en las Direcciones Territoriales y en la Planta Central del Ministerio y para adelantar se requiere de los citados dispositivos e impresoras de sustratos PVC con sus insumos para la expedición de documentos como tarjetas de servicio y de instructor de Centros de Enseñanza Automovilística…” 
La Entidad suscribió el contrato 475 de 2014, por $1.227 millones, cuyo objeto es Adquisición de impresoras, cintas, láminas holográficas y dispositivos periféricos de última tecnología con sus insumos para la implementación del registro nacional de empresas de transporte en el RUNT. De la revisión al mismo, se observó que la selectiva de los contratistas fue deficiente, en lo que el Ministerio pretendía satisfacer con el proceso de contratación, lo cual permitió lo siguiente:
1. Se describe en el objeto del contrato “…dispositivos periféricos de última tecnología con sus insumos…”, dispositivos tecnológicos  que finalmente no fueron incluidos como obligación del contratista para la ejecución del mismo, no obstante tenerse contemplado en el estudio previo como conveniente su adquisición, dada la importancia para la implementación del Registro Nacional de Empresas de Transporte .
2. En las especificaciones técnicas , en donde se describen los insumos para impresoras, detallan cantidades diferentes a las que finalmente se registran en el pliego de condiciones.
3. Además, el valor presupuestado  para la adquisición de los dispositivos tecnológicos, fue agotado en la compra  de mayores cantidades de impresoras, láminas holográficas y cintas. Este incremento en las cantidades compradas no se encuentra soportada en ningún documento que permita determinar la necesidad de su compra. La entidad en su respuesta aduce: “…Se destaca que la utilización de la subasta inversa permitió a la entidad adquirir los bienes a un valor menor como fruto de la puja que efectuaron los oferentes; es decir se optimizó la adquisición haciendo así un mejor uso de los recursos del Ministerio de Transporte. (Adjunto copia del acta de subasta) mediante la compra de cantidades adicionales a las previstas inicialmente ajustándonos en un todo a la disponibilidad presupuestal del proceso”. Sin embargo, este no es un documento en donde se demuestre la necesidad de ampliar las cantidades de compra.
Lo expuesto evidencia un presunto incumplimiento a lo establecido en el artículo 15 del Decreto 1510 de 2013, con lo cual se presenta una posible comisión de una conducta disciplinaria, desconociendo el debido cumplimiento de los deberes y prohibiciones contenidos en los artículos 34 y 35 establecidos en la Ley 734 de 2002.</t>
    </r>
  </si>
  <si>
    <r>
      <rPr>
        <b/>
        <u/>
        <sz val="10"/>
        <rFont val="Calibri"/>
        <family val="2"/>
        <scheme val="minor"/>
      </rPr>
      <t>Hallazgo 16.</t>
    </r>
    <r>
      <rPr>
        <u/>
        <sz val="10"/>
        <rFont val="Calibri"/>
        <family val="2"/>
        <scheme val="minor"/>
      </rPr>
      <t xml:space="preserve"> Documentación contratos Proyecto RUNT (Administrativo con presunta incidencia Disciplinaria). </t>
    </r>
    <r>
      <rPr>
        <sz val="10"/>
        <rFont val="Calibri"/>
        <family val="2"/>
        <scheme val="minor"/>
      </rPr>
      <t xml:space="preserve">
En el literal i, del numeral 8.3 del Manual de Supervisión e Interventoría de contratos de la entidad, adoptado mediante la Resolución  2444 del 18 de junio de 2010, establece que el Supervisor de los contratos que… “Entregar a la Oficina Asesora de  Jurídica – Grupo Contratos, los documentos que se generen con ocasión de la ejecución del contrato o convenio.  La anterior obligación debe hacerse dentro de los cinco (5) días hábiles siguientes a la elaboración o suscripción del documento correspondiente.
Deberá mantener al día la documentación de los contratos y/o convenios  y controlar el archivo con la finalidad de integrar un expediente claro y completo  del desarrollo del contrato y/o convenio”.
Literal d del numeral 8.3 del Manual de supervisión describe: ”Impartir al contratista las instrucciones escritas que se requieran para el adecuado desarrollo del contrato y exigir la presentación de informes mensuales sobre su ejecución, así como los demás informes que solicite el Ministerio de Transporte con estricto apego al Pliego de Condiciones, el Contrato y los demás documentos del proceso de selección”.
Revisados algunos contratos suscritos bajo el Proyecto RUNT, se observó lo siguiente: 
1. No se encuentra toda la documentación de ejecución del contrato, que permita establecer el cumplimiento de las obligaciones del contratista .Si bien en la respuesta a la observación se informa que los documentos y productos se encuentra en la supervisión del contrato; es importante señalar que el Manual de supervisión exige que éstos deben entregarse a la Oficina Asesora de Jurídica con el fin de… “controlar el archivo con la finalidad de integrar un expediente claro y completo del desarrollo del contrato”
2. Algunos expedientes no cuenta con el total de actas suscritas y designación de supervisor .
3. La justificación de las prórrogas en el plazo de ejecución y adición en valor de algunos de los contratos, se sustentan en “garantizar la prestación del servicio, en especial para el seguimiento y control de la planeación e implementación de los registros que componen el Registro Único Nacional de Tránsito”, argumento que en ciertas ocasiones no guarda relación con las actividades ejecutadas por el contratista.
Lo anterior genera incumplimiento en lo establecido en el manual de supervisión e interventoría de la entidad, con lo cual se presenta una posible comisión de una conducta disciplinaria, desconociendo el debido cumplimiento de los deberes y prohibiciones contenidos en los artículos 34 y 35 establecidos en la Ley 734 de 2002.</t>
    </r>
  </si>
  <si>
    <r>
      <rPr>
        <b/>
        <u/>
        <sz val="10"/>
        <rFont val="Calibri"/>
        <family val="2"/>
        <scheme val="minor"/>
      </rPr>
      <t>Hallazgo 17.</t>
    </r>
    <r>
      <rPr>
        <sz val="10"/>
        <rFont val="Calibri"/>
        <family val="2"/>
        <scheme val="minor"/>
      </rPr>
      <t xml:space="preserve"> Registros ficha BPIN – (Administrativo). 
Para la vigencia 2014, se presentan inconsistencias en lo registrado en la Ficha BPIN y en el Sistema de Seguimiento a Proyectos de Inversión -SPI- del DNP, con lo registrado en los contratos, los cuales se suscriben soportados y enmarcados dentro de actividades descritas en la ficha BPIN, así:
1. No se registra la actividad “Administración y gerencia del proyecto para implementación del Registro Único Nacional de Tránsito”, actividad que es descrita en el numeral 12) de las consideraciones del contrato No. 101 de 2014 por $ 175.7 millones.
2. La actividad “Contratar estudios de transporte, tránsito y seguridad vial para establecer y atender la evolución de la operación del RUNT”,  se registra en el SPI con una asignación de $1.000 millones y  con avance y cumplimiento “0”; sin embargo, el contrato No. 212 de 2014 por $599,9 millones, fue suscrito y ejecutado con base en esta actividad
1. Se presenta cambios en las actividades a ejecutar en la ficha bajo este proyecto, de los cuales no se encuentra documentada su justificación . Inicialmente en el cronograma por etapas de la ficha BPIN, se encontraba descrita la Inversión para “ESTUDIOS” y una de las actividades a desarrollar es la de “Apoyo, asistencia técnica, jurídica y transferencia de tecnología para la implementación del RUNT”; no obstante, se observa que esta actividad ya no se relaciona con “estudios”, sino que se suscribieron veintiocho (28) contratos  en la vigencia 2014, de prestación de servicios y asesorías, por $791 millones.
2. La ejecución del contrato  No. 399 de 2014 por $800 millones, para realizar programas de capacitación sobre seguridad vial, fue suscrito bajo la actividad “Desarrollar estudios, investigaciones, divulgación y programa de capacitación para la fijación de políticas en materia de seguridad, riesgo, reversión y seguimiento del RUNT”; sin embargo, se observa que la parte subrayada fue incluida en la ficha BPIN en Agosto de 2014. Actividad que fue programada inicialmente para la actualización en aspectos técnicos, tecnológicos y de seguridad.
Lo anterior por falta de planeación, coordinación y control en la ejecución del proyecto, que puede traer consigo, que se desvirtúe la justificación y finalidad que dio la Ley para la designación de estos recursos, la cual giraba en torno a que  con este proyecto se pretende que el Ministerio de Transporte desarrolle estudios de investigación, actualización tecnológica, y la administración gerencial del proyecto RUNT</t>
    </r>
  </si>
  <si>
    <r>
      <rPr>
        <b/>
        <u/>
        <sz val="10"/>
        <rFont val="Calibri"/>
        <family val="2"/>
        <scheme val="minor"/>
      </rPr>
      <t>Hallazgo 18. Planeación ejecución Proyecto RUNT (Administrativo)</t>
    </r>
    <r>
      <rPr>
        <sz val="10"/>
        <rFont val="Calibri"/>
        <family val="2"/>
        <scheme val="minor"/>
      </rPr>
      <t xml:space="preserve">. 
Se observa deficiencias en la ejecución del proyecto “Administración gerencial del RUNT y organización para la investigación y desarrollo en el sector Tránsito y Transporte”, dado que durante la vigencia 2014 de los $4.000 millones asignados para su ejecución, a 31 de julio de 2014, solo se habían ejecutado el 21%. Además, en septiembre, se registraron cambios de actividades así:
3. Después de 9 meses de no ejecutarse la actividad “Contratar estudios de transporte, tránsito y seguridad vial para establecer y atender la evolución de la operación del RUNT” por $1.000 millones, fue trasladado este valor para una nueva actividad “Actualizar los parámetros de operación en el transporte de carga”
4. Esta última actividad tampoco fue ejecutada, por cuanto a finales del mismo mes, se trasladaron $800 millones para la nueva actividad “Adquirir equipos informáticos y dispositivos periféricos de última tecnología con sus insumos para la implementación del Registro Nacional de Empresas de Transporte en el RUNT”.
5. De la actividad “Desarrollar estudios, investigaciones para la fijación de la  política en materia de seguridad, reversión y seguimiento del RUNT”, se trasladó $600 millones a la nueva actividad incluida en el mes de septiembre de “Adquirir equipos informáticos y dispositivos periféricos de última tecnología con sus insumos para la implementación del Registro Nacional de Empresas de Transporte en el RUNT”. 
Lo anterior por fallas en la planeación que permite el cambio constante de actividades que finalmente no logran cumplir con el objeto del proyecto por el cual fue creado, en cuanto a la implementación de herramientas administrativas, gerenciales y de investigación en temas de transporte y tránsito que permitan establecer la política en esta materia. 
</t>
    </r>
  </si>
  <si>
    <r>
      <rPr>
        <b/>
        <u/>
        <sz val="10"/>
        <rFont val="Calibri"/>
        <family val="2"/>
        <scheme val="minor"/>
      </rPr>
      <t>Hallazgo 19. Obras de Infraestructura realizadas por los Entes Gestores de los SITM. (Administrativo</t>
    </r>
    <r>
      <rPr>
        <sz val="10"/>
        <rFont val="Calibri"/>
        <family val="2"/>
        <scheme val="minor"/>
      </rPr>
      <t>) No se dispone de información financiera cierta de los proyectos, como se evidencia en las cifras reflejadas en los Estados de Inversión Acumulada – E.I.A., Consolidados ya que los Entes Gestores no reportan la totalidad de la información</t>
    </r>
  </si>
  <si>
    <r>
      <rPr>
        <b/>
        <u/>
        <sz val="10"/>
        <rFont val="Calibri"/>
        <family val="2"/>
        <scheme val="minor"/>
      </rPr>
      <t>Hallazgo 20. Entrega de la Obras de Infraestructura de los Entes Gestores de los SITM a los Entes Territoriales. Administrativa.</t>
    </r>
    <r>
      <rPr>
        <sz val="10"/>
        <rFont val="Calibri"/>
        <family val="2"/>
        <scheme val="minor"/>
      </rPr>
      <t xml:space="preserve"> En la vigencia 2014, con excepción de Transmilenio, ninguno de los Entes Gestores de los SITM, ha realizado la entrega formal de las obras de infraestructura realizadas a cada uno de los Entes Territoriales conforme a lo dispuesto en el Manual Financiero</t>
    </r>
  </si>
  <si>
    <r>
      <rPr>
        <b/>
        <u/>
        <sz val="10"/>
        <rFont val="Calibri"/>
        <family val="2"/>
        <scheme val="minor"/>
      </rPr>
      <t>Hallazgo 21. Flujo de los recursos Aportados por cada Fuente de Financiación y Ejecutados por los Entes Gestores en los Proyectos SITM y su Consolidación Parcial. Administrativ</t>
    </r>
    <r>
      <rPr>
        <sz val="10"/>
        <rFont val="Calibri"/>
        <family val="2"/>
        <scheme val="minor"/>
      </rPr>
      <t xml:space="preserve">a. A 31 de diciembre de 2014, se estableció que el EIA consolidado registra en el rubro de entradas de efectivo ( Ingresos) un saldo por la suma de $1.86 billones, mientras la información suministrada por la UMUS con relación al total de los aportes por fuentes Nación y aportes entes territoriales a pesos corrientes desembolsados totalizan $8.27 billones, lo que genera una diferencia de 6,41 billones </t>
    </r>
  </si>
  <si>
    <r>
      <t>H</t>
    </r>
    <r>
      <rPr>
        <b/>
        <u/>
        <sz val="10"/>
        <rFont val="Calibri"/>
        <family val="2"/>
        <scheme val="minor"/>
      </rPr>
      <t>allazgo 22. E.I.A. Conciliaciones de Saldos Disponibles por Fuentes de Financiación y los Saldos de Cierre en Efectivo al Final del Periodo del E.I.A., de los SETP. (Administrativo</t>
    </r>
    <r>
      <rPr>
        <sz val="10"/>
        <rFont val="Calibri"/>
        <family val="2"/>
        <scheme val="minor"/>
      </rPr>
      <t>). Entre el EIA Acumulado y Consolidado y los EIA por cada ente gestor de los SETP, se establecieron diferencias entre los saldos de fuentes disponibles contra los saldos de cierre de efectivo al final del periodo en los libros contables .</t>
    </r>
  </si>
  <si>
    <r>
      <rPr>
        <b/>
        <u/>
        <sz val="10"/>
        <rFont val="Calibri"/>
        <family val="2"/>
        <scheme val="minor"/>
      </rPr>
      <t>Hallazgo 23.  Estado de la infraestructura en los Sistemas Integrados de Transporte Masivo – SITM. (Administrativo)</t>
    </r>
    <r>
      <rPr>
        <sz val="10"/>
        <rFont val="Calibri"/>
        <family val="2"/>
        <scheme val="minor"/>
      </rPr>
      <t xml:space="preserve"> Los SITM presentan retraso en la ejecución de las obras que componen su infraestructura, respecto a lo programado en los documentos CONPES. Las obras han presentado demoras por la no entrega oportuna de los estudios, dificultades en la consecución de predios, retrasos en el traslado de redes, incumplimiento de cronogramas, en algunas ocasiones, por causas atribuibles a los contratistas y la falta de coordinación interinstitucional.</t>
    </r>
  </si>
  <si>
    <r>
      <rPr>
        <b/>
        <u/>
        <sz val="10"/>
        <rFont val="Calibri"/>
        <family val="2"/>
        <scheme val="minor"/>
      </rPr>
      <t>Hallazgo 24. Estado de la infraestructura en los Sistemas Estratégicos de Transporte Público- SETP. (Administrativo</t>
    </r>
    <r>
      <rPr>
        <sz val="10"/>
        <rFont val="Calibri"/>
        <family val="2"/>
        <scheme val="minor"/>
      </rPr>
      <t>)El seguimiento a cargo del Ministerio no se ha constituido en una herramienta efectiva para la formulación de acciones tendientes al cumplimiento de las obligaciones establecidas en los convenios de cofinanciación; por lo tanto se han generado atrasos en la obtención de mejoras de las condiciones de transporte público de pasajeros en las ciudades con SETP.</t>
    </r>
  </si>
  <si>
    <r>
      <rPr>
        <b/>
        <u/>
        <sz val="10"/>
        <rFont val="Calibri"/>
        <family val="2"/>
        <scheme val="minor"/>
      </rPr>
      <t>Hallazgo 25. Operación de los SITM y los SETP (Administrativo</t>
    </r>
    <r>
      <rPr>
        <sz val="10"/>
        <rFont val="Calibri"/>
        <family val="2"/>
        <scheme val="minor"/>
      </rPr>
      <t xml:space="preserve">)
La implementación de los Sistemas Integrados de Transporte Masivo SITM, se ha enfrentado en las distintas ciudades donde operan, con una problemática generalizada con la demanda de pasajeros, al encontrarse por debajo de las metas establecidas inicialmente en la estructuración de los proyectos. anexan cuadro 11  Relación de Pasajeros Proyectados y Movilizados de los SITM
El mal comportamiento  de la demanda, se ha generado principalmente por factores como; atrasos en los cronogramas de obra, presencia de paralelismo por cuenta de la competencia de las rutas del sistema de transporte público colectivo al SITM, incremento de la motorización, situación particularmente evidente en las ciudades de Bucaramanga, Barranquilla, Valle de Aburra, Pereira y Cali, sumado a la falta de coordinación de acciones entre las entidades locales  y nacionales como parte de las obligaciones establecidas en los convenios de cofinanciación, lo cual afecta la implementación de mecanismos que garanticen la reducción de la sobreoferta (chatarrización); proceso que en algunas ciudades no ha dado inicio y en otras no ha avanzado como inicialmente se había establecido.
</t>
    </r>
  </si>
  <si>
    <r>
      <t xml:space="preserve">Hallazgo 26. Seguridad en la prestación del servicio de los SITM. (Administrativo).
</t>
    </r>
    <r>
      <rPr>
        <sz val="10"/>
        <rFont val="Calibri"/>
        <family val="2"/>
        <scheme val="minor"/>
      </rPr>
      <t xml:space="preserve">La Política Nacional de Transporte Urbano PNTU, sustentada tanto en la Ley 86 de 1989 como en la Ley 310 de 1996, con el objetivo de prestar un servicio de transporte público en condiciones de seguridad, implementó los Sistemas Integrados de Transporte Masivo SITM en distintas ciudades, estimando con ello; una disminución sustancial de los eventos de accidentes de tránsito en el área de influencia de los corredores intervenidos por los sistemas en mención. Sin embargo, la realidad ha sido otra, durante la operación de los sistemas, los vehículos que componen su flota han estado involucrados en accidentes de tránsito que han dejado lesionados e incluso víctimas fatales, como se muestra en el cuadro a continuación. </t>
    </r>
  </si>
  <si>
    <r>
      <t xml:space="preserve">Hallazgo 27: El proceso de gestión predial genera algunos retrasos en la ejecución de las obras de infraestructura  de los SITM y SETP (A
</t>
    </r>
    <r>
      <rPr>
        <sz val="10"/>
        <rFont val="Calibri"/>
        <family val="2"/>
        <scheme val="minor"/>
      </rPr>
      <t>En términos generales, es evidente que la adquisición de predios para la construcción de los Sistemas Integrales de Transporte Masivo SITM presentan retrasos , encontrándose en un avance del 84%. Lo anterior, en el entendido que todos los sistemas, en concordancia con los documentos conpes, debían tener en operación a la fecha, la totalidad de la infraestructura que los componen, excluyendo las ciudades de Barranquilla, Cali y Cartagena que han generado conpes de seguimiento y modificación de los términos para finalizar las obras pendientes y la entrada en operación de las mismas.
También existen atrasos en la adquisición de predios para la construcción de los sistemas estratégicos de transporte público, en general. La adquisición de predios en los SETP,  presenta en la actualidad un avance del 32.67%, excluyendo la ciudad de Neiva que reportó la no necesidad en la consecución de predios; se establece que de acuerdo a las metas planteadas en los documentos conpes, en cuanto a la adquisición de predios y construcción de las obras para los SETP, no se ha dado cabal cumplimiento a las mismas, contribuyendo de esta manera, a los retrasos presentados en la implementación de los sistemas.</t>
    </r>
  </si>
  <si>
    <r>
      <t xml:space="preserve">Hallazgo 28. reestructuración de rutas en los SITM y los SETP.(Administrativo).
</t>
    </r>
    <r>
      <rPr>
        <sz val="10"/>
        <rFont val="Calibri"/>
        <family val="2"/>
        <scheme val="minor"/>
      </rPr>
      <t>El esquema de redefinición de rutas de transporte público urbano no se ha cumplido en su totalidad en las ciudades de implementación de los SITM, ya que las autoridades de tránsito y transporte, en parte, no han ejecutado eficazmente esta obligación, sumado a que  los mecanismos de seguimiento por parte del Gobierno Nacional, no han sido lo suficientemente efectivos para impulsar estrategias que permitan agilizar los procesos a cargo de estos entes territoriales como parte de las acciones que debe coordinar con los diferentes entes de orden Nacional y Territorial, 
en razón a la obligación que le fue establecida en los convenios de cofinanciación.
De otra parte, en razón a que los SETP implementados no han comenzado su operación, es más, ninguno ha finalizado las obras de infraestructura que los componen; por ende, las entidades territoriales no han aplicado la reestructuración de las rutas de transporte público, proceso que debió desarrollarse de manera general, entre la vigencia 2009 y 2012, pero que según la información remitida por el Ministerio de Transporte, se estará desarrollando entre el 2015 y 2021, dependiendo de la estructuración técnica operativa que la sustente.
a partir del seguimiento que realiza el Ministerio de Transporte, no se ha exigido el cumplimiento de obligaciones a cargo de los entes territoriales, ni se han implementado estrategias efectivas de manera conjunta con los entes participantes, con el fin de avanzar oportunamente en la re-estructuración de rutas con el propósito de obtener una movilidad segura, equitativa, integrada, eficiente, accesible y ambientalmente sostenible para las entidades territoriales, tal como lo prevé la implementación de estos sistemas a través del Decreto 3422 de 2009.</t>
    </r>
  </si>
  <si>
    <r>
      <rPr>
        <b/>
        <u/>
        <sz val="10"/>
        <rFont val="Calibri"/>
        <family val="2"/>
        <scheme val="minor"/>
      </rPr>
      <t>Hallazgo 29.</t>
    </r>
    <r>
      <rPr>
        <sz val="10"/>
        <rFont val="Calibri"/>
        <family val="2"/>
        <scheme val="minor"/>
      </rPr>
      <t xml:space="preserve"> (Administrativo con presunta incidencia Disciplinaria)Contratación suscrita para el grupo de seguridad vial del MT, El  Ministerio creo el Grupo de Seguridad Vial a través de la Resolución 7498 de 2003, modificadas con resoluciones 385 de 2008 y 1505 de 2010, El documento Conpes 3764 recomienda crear una Unidad de Seguridad Vial, dentro de la Estructura del Ministerio de manera que cuente con capacidad requerida para ejecutar los proyectos y desarrollar las acciones del PNSV incluidos en el Contrato de Préstamo con la Banca Multilateral, por lo tanto por resolución 6314 del 24 de diciembre de 2013 se da la "creación del Grupo interno de trabajo. conformar Grupo de Seguridad Vial como grupo interno del Viceministerio de Transporte" para desarrollar funciones de apoyo y seguimiento a la implementación de la Política de Seguridad Vial del MT y de articulación de la institucionalidad en materia de seguridad vial </t>
    </r>
  </si>
  <si>
    <r>
      <t xml:space="preserve">PLAN VIGENCIA 2014
Si bien se establece una acción que redundará en optimizar el funcionamiento del Grupo de seguridad vial y de sus asesores, respecto de lo mencionado en el hallazgo y sus causa,  es importante resaltar que como bien es del conocimiento de la contraloría por Resolución  6314 DE 2013 se crea el Grupo Interno de Trabajo “Grupo de Seguridad Vial”  dependiendo jerárquicamente   del  Viceministerio de Transporte. Viceministerio que  conforme a lo establecido en decreto 087 de 2011, entre otras, tiene  como funciones propias  realizar la coordinación sectorial e intersectorial para la planeación, formulación de las políticas, estrategias y estudios relacionados con los servicios de transporte y tránsito, la logística, </t>
    </r>
    <r>
      <rPr>
        <b/>
        <u/>
        <sz val="10"/>
        <rFont val="Calibri"/>
        <family val="2"/>
        <scheme val="minor"/>
      </rPr>
      <t xml:space="preserve">la seguridad vial </t>
    </r>
    <r>
      <rPr>
        <sz val="10"/>
        <rFont val="Calibri"/>
        <family val="2"/>
        <scheme val="minor"/>
      </rPr>
      <t xml:space="preserve">y los sistemas inteligentes de transporte  y  Coordinar el cumplimiento de las funciones asignadas a la Dirección de Transporte y Tránsito del Ministerio </t>
    </r>
    <r>
      <rPr>
        <b/>
        <u/>
        <sz val="10"/>
        <rFont val="Calibri"/>
        <family val="2"/>
        <scheme val="minor"/>
      </rPr>
      <t xml:space="preserve">y de aquellas que le señale el Ministro. 
</t>
    </r>
    <r>
      <rPr>
        <sz val="10"/>
        <rFont val="Calibri"/>
        <family val="2"/>
        <scheme val="minor"/>
      </rPr>
      <t>Con base en estas funciones, la señora Ministra de Transporte  con oficio Rad No 2013010438771 del 2013, da poder al viceministro para actuar en nombre del Ministerio de Transporte en todos los actos del Banco respecto del contrato de préstamo  BID 3078/OC-CO Seguridad Vial, facultad bajo la cual , una vez aprobado el reglamento operativo del programa, es claro que corresponde la Viceministro de Transporte  la administración  del proyecto, que comprende los procedimientos relacionados con las contrataciones (consultorías y Bienes).  Además, también por asignación de la Señora Ministra se señaló específicamente a una asesora del despacho para que bajo su acción coordinada con el viceministerio ejerciera su función de asesoría en materia de seguridad vial y dirigiera,  y supervisara  las actividades  relacionadas con los planes, programas y proyectos de seguridad vial  y las de los contratistas.
Igualmente se recuerda que  la conformación del grupo se dictó con la resolución 2237 de 2015.
Con la nueva administración se viene revisando las acciones de mejora para dar cumplimiento a esta acción, se están revisando funciones y procesos al interior de la entidad.</t>
    </r>
  </si>
  <si>
    <r>
      <rPr>
        <b/>
        <sz val="10"/>
        <rFont val="Calibri"/>
        <family val="2"/>
        <scheme val="minor"/>
      </rPr>
      <t>Hallazgo 30.</t>
    </r>
    <r>
      <rPr>
        <u/>
        <sz val="10"/>
        <rFont val="Calibri"/>
        <family val="2"/>
        <scheme val="minor"/>
      </rPr>
      <t xml:space="preserve"> Término para establecer las tarifas por servicios que prestan los organismos de apoyo. (Administrativo</t>
    </r>
    <r>
      <rPr>
        <sz val="10"/>
        <rFont val="Calibri"/>
        <family val="2"/>
        <scheme val="minor"/>
      </rPr>
      <t xml:space="preserve">).
De acuerdo con la Ley 1702 de Diciembre de 2013 establece que el MT  dentro del término no mayor de 90 días, debe definir mediante resolución, las condiciones, características de seguridad y el rango de precios al usuario dentro del cual se deben ofrecer los servicios que prestan los Centros de Enseñanza Automovilística, los de Reconocimiento y Evaluación de Conductores y los de Diagnóstico Automotor; revisada esta Ley se encuentra que fue sancionada y promulgada el 27 de Diciembre de 2013 y la expedición del acto administrativo de regulación a la fecha  solo se ha realizado para los CDAs , no así para los Centros de Enseñanza Automovilística y para los de Reconocimiento y Evaluación de Conductores.
La entidad en su respuesta manifiesta que el plazo descrito en el artículo 20 de la Ley 1702 de 2013, ha sido extendido por efecto del artículo 30 del Plan Nacional de Desarrollo, Ley 1753 de 2015. La ausencia de regulación en los aspectos descritos en la norma antes mencionada , genera riesgos para la conveniente y efectiva prestación de los servicios suministrados a los usuarios por dichos organismos de apoyo
</t>
    </r>
  </si>
  <si>
    <r>
      <rPr>
        <b/>
        <sz val="10"/>
        <rFont val="Calibri"/>
        <family val="2"/>
        <scheme val="minor"/>
      </rPr>
      <t>Hallazgo 31</t>
    </r>
    <r>
      <rPr>
        <sz val="10"/>
        <rFont val="Calibri"/>
        <family val="2"/>
        <scheme val="minor"/>
      </rPr>
      <t xml:space="preserve"> Contratos de Consultoría Individual No. 135 y 139 vigencia 2014 del contrato de préstamo 3078 BID (Administrativo- presunta incidencia Disciplinaria). 
Una vez revisados los contratos de consultoría en mención se pudo concluir  en su etapa de ejecución y en los informes rendidos por el consultor   que no entregó completo y a cabalidad los productos requeridos, en el Anexo B: “informes que el consultor debe presentar” entre ellos los siguientes:
• Inventario de activos de bienes actualizado.
• Plan de acción como producto de las visitas fiduciarias implementado oportunamente.
Y en el contrato 139 
• Coordinar la construcción del banco de preguntas del examen teórico para lo obtención de la licencia de conducción y el literal
• Apoyar el proceso de la implementación de las pruebas teórico prácticas para la obtención de la licencia de conducción</t>
    </r>
  </si>
  <si>
    <r>
      <rPr>
        <b/>
        <sz val="10"/>
        <rFont val="Calibri"/>
        <family val="2"/>
        <scheme val="minor"/>
      </rPr>
      <t>Hallazgo 32.</t>
    </r>
    <r>
      <rPr>
        <sz val="10"/>
        <rFont val="Calibri"/>
        <family val="2"/>
        <scheme val="minor"/>
      </rPr>
      <t xml:space="preserve">  </t>
    </r>
    <r>
      <rPr>
        <u/>
        <sz val="10"/>
        <rFont val="Calibri"/>
        <family val="2"/>
        <scheme val="minor"/>
      </rPr>
      <t xml:space="preserve">Estructuración del Programa de Apoyo a la Implementación de la Política Nacional de Seguridad Vial del Ministerio de Transporte y su financiación por componentes, acciones y actividades descritos en contrato de empréstito 3078/OC-CO. - Administrativa-
</t>
    </r>
    <r>
      <rPr>
        <b/>
        <u/>
        <sz val="10"/>
        <rFont val="Calibri"/>
        <family val="2"/>
        <scheme val="minor"/>
      </rPr>
      <t xml:space="preserve">1. </t>
    </r>
    <r>
      <rPr>
        <sz val="10"/>
        <rFont val="Calibri"/>
        <family val="2"/>
        <scheme val="minor"/>
      </rPr>
      <t xml:space="preserve">La celebración del Contrato de Préstamo No, 3078 / OC – CO del 24 de diciembre de 2013 por valor de USD $10 millones de dólares, propició la expedición por parte del Ministerio de Transporte de la Resolución 6314 del 24 de diciembre de 2014, con la cual esta entidad da cumplimiento a las exigencias del Manual de Crédito del BID, con el fin de poner en contexto y concordancia las funciones que le fueron asignadas al Grupo de Seguridad Vial, con el objetivo principal  de desarrollar el programa de Apoyo a la implementación de la Política Nacional de Seguridad Vial. Sin embargo, con la expedición de la Ley 1702 del 27 de diciembre de 2013, mediante la cual se creaba la Agencia Nacional de Seguridad Vial – ANSV, las funciones que le asignaron al Grupo de Seguridad Vial del Ministerio de Transporte, quedaban en cabeza de la Agencia, lo que dejaba sin fundamento el concepto favorable de endeudamiento realizado por el Gobierno Nacional a través del documento Conpes 3764 de 2013, por valor de USD $10 millones de dólares. 
2. De otra parte, se estableció que la estructura  presupuestal del Contrato de Empréstito 3078/OC-CO, aprobada por el BID para cada una de las categorías y componentes de inversión del Programa, presentaron modificaciones en sus apropiaciones iniciales con referencia a los montos estipulados en dicho contrato, que variaron las cifras de los componentes en cuadro anexo.
La situación evidenciada anteriormente, plantea modificaciones (aumentos y disminuciones) por USD $1,57 y $1,30 millones de dólares que se compensa entre los valores inicialmente asignados a cada uno de los subcomponente de las Categorías de inversión No. 1 Apoyo a la Implementación y Socialización del Plan Nacional de Seguridad Vial y No. 3. Apoyo a la Formulación de Planes Locales y Regionales de Seguridad Vial, aprobados por el BID. La misma situación anteriormente descrita, se observó para la ejecución de la Categoría N° 2. Consolidación del Observatorio Nacional de Seguridad Vial, en donde se presupuestó la ejecución de USD $2 millones de dólares a partir de 2014 hasta el 2017, al compensarse la suma de USD $416,6 miles de dólares, entre los dos (2) subcomponentes que integran la respectiva categoría.
</t>
    </r>
  </si>
  <si>
    <r>
      <rPr>
        <b/>
        <u/>
        <sz val="10"/>
        <rFont val="Calibri"/>
        <family val="2"/>
        <scheme val="minor"/>
      </rPr>
      <t>Hallazgo 33.  Seguridad Vial en el Transporte Público. (Administrativo).</t>
    </r>
    <r>
      <rPr>
        <u/>
        <sz val="10"/>
        <rFont val="Calibri"/>
        <family val="2"/>
        <scheme val="minor"/>
      </rPr>
      <t xml:space="preserve">
</t>
    </r>
    <r>
      <rPr>
        <sz val="10"/>
        <rFont val="Calibri"/>
        <family val="2"/>
        <scheme val="minor"/>
      </rPr>
      <t>Las políticas en transporte público urbano, apuntan a implementar acciones que mejoren la movilidad en las ciudades colombianas y principalmente, a que se preste un servicio de transporte público en condiciones de calidad y seguridad para los usuarios.
Sin embargo, la movilidad pública está enfrentando a nivel general problemas con la ilegalidad e informalidad  en el transporte, que ha venido incrementándose como consecuencia de la demanda de personas que hacen uso de ellos, desconociendo que este servicio, no se ofrece bajo los parámetros de seguridad y calidad que se requieren para evitar que los mismos afecten de manera directa la integridad de las personas y no establezcan garantías para el usuario en caso que sucedan accidentes que involucren esta modalidad de transporte. La  situación local descrita, generada por la falta de implementación de acciones y normativas efectivas, en primera instancia,  tanto del Gobierno Nacional a través del Ministerio de Transporte como de los entes territoriales, que sean contundentes para controlar esta actividad en el transporte público, lo que ha permitido que un número cada vez más representativo de usuarios opten por alternativas diferentes al transporte legalmente constituido, con los riesgos que ello representa.
El Gobierno Nacional ha considerado a través del nuevo Plan de Desarrollo 2014-2018, implementar acciones para incrementar y regular el uso de modos no motorizados (bicicleta, viaje a pie o tricimóvil, entre otros) y su integración con otros modos de transporte; al igual que medidas contra la ilegalidad y la informalidad. En complemento, plantea liderar acciones que permitan concientizar a los particulares de no prestar un servicio sin autorización, así como la obligación de las autoridades de retener el vehículo cuando se presta un servicio no autorizado, conforme a lo establecido en la Ley 336 de 1996,</t>
    </r>
  </si>
  <si>
    <r>
      <rPr>
        <b/>
        <u/>
        <sz val="10"/>
        <rFont val="Calibri"/>
        <family val="2"/>
        <scheme val="minor"/>
      </rPr>
      <t xml:space="preserve">Hallazgo 34. </t>
    </r>
    <r>
      <rPr>
        <sz val="10"/>
        <rFont val="Calibri"/>
        <family val="2"/>
        <scheme val="minor"/>
      </rPr>
      <t>Reglamentación ley 1242 de 2008 (Administrativo con presunta incidencia disciplinaria)</t>
    </r>
    <r>
      <rPr>
        <b/>
        <u/>
        <sz val="10"/>
        <rFont val="Calibri"/>
        <family val="2"/>
        <scheme val="minor"/>
      </rPr>
      <t xml:space="preserve"> </t>
    </r>
    <r>
      <rPr>
        <sz val="10"/>
        <rFont val="Calibri"/>
        <family val="2"/>
        <scheme val="minor"/>
      </rPr>
      <t xml:space="preserve"> La Ley 1242 de 2008, por la cual se establece el Código Nacional de Navegación y Actividades Portuarias Fluviales, es de interés público y tiene como objetivos proteger la vida y el bienestar de todos los usuarios del modo fluvial, promover la seguridad en el transporte fluvial y en las actividades de navegación y operación portuaria fluvial, resguardar el medio ambiente de los daños que la navegación y el transporte fluvial le puedan ocasionar. 
El Artículo 44 y siguientes del Capítulo IX, de la Ley 336 de 1996, por el cual se adopta el Estatuto Nacional de Transporte, contiene los aspectos de un régimen sancionatorio en materia de Transporte fluvial. 
Dada la importancia que tiene la implementación del código y siendo el Ministerio de Transporte la autoridad fluvial nacional que define, orienta, vigila e inspecciona la ejecución de políticas en el ámbito nacional de toda la materia relacionada con la navegación fluvial y las actividades portuarias fluviales; le corresponde en ejercicio de sus funciones desarrollar una normatividad que fomente el uso del modo de transporte fluvial, procurando su viabilidad como actividad comercial. La deficiente planeación y coordinación de la entidad en la generación de política y/o regulación de manera oportuna; trae consigo que el transporte fluvial, las actividades de navegación y la promoción de la seguridad en este modo de transporte; así como la mitigación del daño que pueda causar la navegación al medio ambiente; no estén acordes a los adelantos  operativos y tecnológicos que se den en relación con el transporte fluvial y la actividad portuaria , desconociendo el debido cumplimiento de los deberes y prohibiciones contenidos en los artículos 34 y 35 establecidos en la Ley 734 de 2002. 
</t>
    </r>
  </si>
  <si>
    <r>
      <rPr>
        <b/>
        <u/>
        <sz val="10"/>
        <rFont val="Calibri"/>
        <family val="2"/>
        <scheme val="minor"/>
      </rPr>
      <t>Hallazgo 35</t>
    </r>
    <r>
      <rPr>
        <sz val="10"/>
        <rFont val="Calibri"/>
        <family val="2"/>
        <scheme val="minor"/>
      </rPr>
      <t>.</t>
    </r>
    <r>
      <rPr>
        <b/>
        <u/>
        <sz val="10"/>
        <rFont val="Calibri"/>
        <family val="2"/>
        <scheme val="minor"/>
      </rPr>
      <t xml:space="preserve"> Ejecución proyectos modo Transporte Fluvial (Administrativo). </t>
    </r>
    <r>
      <rPr>
        <sz val="10"/>
        <rFont val="Calibri"/>
        <family val="2"/>
        <scheme val="minor"/>
      </rPr>
      <t xml:space="preserve"> 
En el numeral 14.3 del Artículo 14 del Decreto 087 de 2011, determina como función de la dirección de Transporte y Tránsito: Planear, dirigir, coordinar, controlar y evaluar, en coordinación con el Despacho del Viceministro de Transporte, la ejecución de las políticas, planes, programas y proyectos relacionados con la gestión del transporte, tránsito y seguridad en los modos carretero, marítimo, fluvial y férreo. Para la vigencia 2014, la entidad programó la ejecución del proyecto “Fortalecimiento e implementación de políticas y regulaciones técnicas para el modo de Transporte Fluvial Nacional”. En la ficha BPIN se observa que este proyecto está orientado a mejorar la atención sectorial para el desarrollo del modo de transporte fluvial, en donde se describe el problema de la desactualización de las políticas en materia de transporte fluvial. La asignación presupuestal para este proyecto para el año 2014, fue de $1.000 millones, sin embargo, tan sólo se ejecutó $6 millones . De acuerdo a la respuesta de la entidad , se informa que se tenía planeada la elaboración de dos contratos principalmente, uno el desarrollo de la Herramienta para el Registro Único Fluvial RUF y un estudio de oferta y demanda de pasajeros en diferentes sectores; los cuales no fueron suscritos y quedaron para la vigencia 2015. 
Lo anterior debido a la falta de planeación en el desarrollo de políticas y regulaciones técnicas, lo cual se traduce en limitaciones en la toma de decisiones para fortalecer en este modo de transporte, que coadyuvarían en el desarrollo de las vías fluviales de la Nación y de las actividades fluviales y portuarias</t>
    </r>
  </si>
  <si>
    <r>
      <rPr>
        <b/>
        <u/>
        <sz val="10"/>
        <rFont val="Calibri"/>
        <family val="2"/>
        <scheme val="minor"/>
      </rPr>
      <t>Hallazgo 36</t>
    </r>
    <r>
      <rPr>
        <sz val="10"/>
        <rFont val="Calibri"/>
        <family val="2"/>
        <scheme val="minor"/>
      </rPr>
      <t xml:space="preserve">
Regulación del transporte férreo -  (Administrativo).
El marco normativo del transporte férreo colombiano  dispone de un conjunto de leyes, decretos y resoluciones no estructurados ni organizados, siendo ellos genéricos en su alcance y ámbito de aplicación , no existiendo un marco normativo general que regule este sector</t>
    </r>
  </si>
  <si>
    <r>
      <rPr>
        <b/>
        <u/>
        <sz val="10"/>
        <rFont val="Calibri"/>
        <family val="2"/>
        <scheme val="minor"/>
      </rPr>
      <t xml:space="preserve">Hallazgo 37 </t>
    </r>
    <r>
      <rPr>
        <sz val="10"/>
        <rFont val="Calibri"/>
        <family val="2"/>
        <scheme val="minor"/>
      </rPr>
      <t xml:space="preserve">
Red férrea en operación – (Administrativo).
De acuerdo a la importancia que ostenta el subsector de transporte férreo, el gobierno nacional en su Plan Nacional de Desarrollo - PND 2010 – 2014, estableció como indicadores de desarrollo en el programa de “Construcción, mejoramiento, rehabilitación, mantenimiento y operación de corredores férreos por concesión”, el aumento de las toneladas de carga transportadas y los kilómetros de red férrea concesionada en operación, pero según datos registrados en el sistema , se evidencia que no se ha adelantado avance alguno en materia de nuevos kilómetros de red férrea en operación, y por el contrario, existe destrucción de los actuales tramos de red con que contaba el país.</t>
    </r>
  </si>
  <si>
    <r>
      <rPr>
        <b/>
        <u/>
        <sz val="10"/>
        <rFont val="Calibri"/>
        <family val="2"/>
        <scheme val="minor"/>
      </rPr>
      <t>Hallazgo 38</t>
    </r>
    <r>
      <rPr>
        <sz val="10"/>
        <rFont val="Calibri"/>
        <family val="2"/>
        <scheme val="minor"/>
      </rPr>
      <t xml:space="preserve"> 
Coordinación interinstitucional para el desarrollo de proyectos de infraestructura y movilidad. (Administrativo)
El documento CONPES 3677 de 2010, recomendó la creación de la Autoridad de Transporte de la Región Capital y la incorporación de activos de la Nación para la utilización del corredor férreo en el sistema Troncal de Cercanías Occidente, Sur y Norte. Al respecto se tiene de una parte que dicha Autoridad no existe y de otra, que los predios que conforman el corredor férreo mencionado se encuentran invadidos en algunos casos y en otros se carece de los documentos que acrediten la propiedad de los mismos a cargo del INVIAS</t>
    </r>
  </si>
  <si>
    <r>
      <rPr>
        <b/>
        <u/>
        <sz val="10"/>
        <rFont val="Calibri"/>
        <family val="2"/>
        <scheme val="minor"/>
      </rPr>
      <t xml:space="preserve">Hallazgo 39.  Análisis de la realidad el sector transporte  (Administrativo y presunta incidencia Disciplinaria). </t>
    </r>
    <r>
      <rPr>
        <b/>
        <sz val="10"/>
        <rFont val="Calibri"/>
        <family val="2"/>
        <scheme val="minor"/>
      </rPr>
      <t xml:space="preserve"> </t>
    </r>
    <r>
      <rPr>
        <sz val="10"/>
        <rFont val="Calibri"/>
        <family val="2"/>
        <scheme val="minor"/>
      </rPr>
      <t xml:space="preserve">Analizando el contrato No 210, se observó lo siguiente:
• Se suscribió el contrato bajo el subcomponente del contrato de préstamo BID, denominado: “Servicios de transporte de carga logística”, definido específicamente para: “busca eliminar cuellos de botella en la provisión de servicios de transporte y logísticos con el fin de facilitar el comercio internacional, acercar al productor nacional a mercados globales y fortalecer las cadenas productivas nacionales”. Sin embargo, no se logra identificar el nexo entre el citado subcomponente con el objeto contractual, alcance de los servicios y los productos que debería entregar el contratista.
• En lo que respecta al contrato, no se observa coherencia entre lo señalado en el objeto, con el alcance de los servicios y los productos entregables. Toda vez, que el objeto apuntaba a analizar la planificación y regulación de los servicios de transporte de carga y logística a través de un esquema institucional liderado por dos entidades; mientras que en el alcance de los servicios se establecen acciones que muestren de manera expresa el cumplimiento del objeto”
• Con respecto a los productos y entregables, se determinó que el contratista entregaría dos documentos; sin embargo, al leer el contenido de los informes, no se observó de manera especifica, la presentación del diagnostico del funcionamiento del sector transporte, ni la propuesta de lineamientos estratégicos para planificación y regulación internacional de transporte de siete países, aspectos institucionales de las dos entidades descritas en el objeto del contrato (visión, misión, definiciones y funciones generales), entre otras, que no se encuentra una efectiva relación con lo estipulado en el alcance de los servicios.
</t>
    </r>
  </si>
  <si>
    <r>
      <rPr>
        <b/>
        <u/>
        <sz val="10"/>
        <rFont val="Calibri"/>
        <family val="2"/>
        <scheme val="minor"/>
      </rPr>
      <t xml:space="preserve">Hallazgo 40. Acercamiento y acompañamiento con la industria automotriz  (Administrativo y presunta incidencia Disciplinaria). </t>
    </r>
    <r>
      <rPr>
        <sz val="10"/>
        <rFont val="Calibri"/>
        <family val="2"/>
        <scheme val="minor"/>
      </rPr>
      <t xml:space="preserve"> Analizado la ejecución del contrato No 155, se observó lo siguiente:
• El objeto contratado, alcance de los servicios y productos esperados del contratista, no guardan relación con el subcomponente. “Modernización del transporte de carga”, el cual define que: “ contempla el desarrollo e implementación de lineamientos de política y acciones tendientes a la modernización, formalización y desarrollo empresarial y laboral del servicio de transporte de carga por carretera”.
• No se observa en los informes mensuales entregados por el contratista, el cabal cumplimiento del objeto ni de las actividades especificas del contrato. Se describe en cada uno de estos informes, actividades tales como: verificación de carpetas, revisión de expedientes, digitalización, organización documental y Análisis de información para la expedición de certificación de cumplimiento para su reposición que cumplen en su totalidad los requisitos, Apoyar en las labores de Archivo exigido, Apoyo en la organización y verificar física de carpetas correspondientes al archivo de Desintegración física, Accidentes y hurtos, Atención personal y telefónica a ciudadanos y funcionarios, entre otras. 
</t>
    </r>
  </si>
  <si>
    <r>
      <rPr>
        <b/>
        <u/>
        <sz val="10"/>
        <rFont val="Calibri"/>
        <family val="2"/>
        <scheme val="minor"/>
      </rPr>
      <t xml:space="preserve">Hallazgo 41. </t>
    </r>
    <r>
      <rPr>
        <sz val="10"/>
        <rFont val="Calibri"/>
        <family val="2"/>
        <scheme val="minor"/>
      </rPr>
      <t xml:space="preserve"> Desarrollo de Inventarios Viales 
Por tal motivo cabe anotar, que aunque a través del Programa Plan Vial Regional, se ha hecho presencia con el desarrollo de inventarios viales en la totalidad de los departamentos como resultado de los contratos suscritos por el Ministerio de Transporte, las vías secundarias no se encuentran inventariadas completamente, según lo confirma el Informe de Terminación de Proyecto emitido por el Banco Interamericano de Desarrollo BID  en el año 2013, lo que implica que algunos Gobiernos Departamentales, deban enfrentarse a futuro, a la desactualización de dichos inventarios respecto al estado de las vías y al hecho de encontrarse inconclusos,  impactando de forma negativa la toma de decisiones por parte de los Gobiernos Territoriales en cuanto a la planificación y gestión de los sistemas viales a cargo de los diferentes departamentos. </t>
    </r>
  </si>
  <si>
    <r>
      <rPr>
        <b/>
        <u/>
        <sz val="10"/>
        <rFont val="Calibri"/>
        <family val="2"/>
        <scheme val="minor"/>
      </rPr>
      <t>Hallazgo 42 .</t>
    </r>
    <r>
      <rPr>
        <sz val="10"/>
        <rFont val="Calibri"/>
        <family val="2"/>
        <scheme val="minor"/>
      </rPr>
      <t xml:space="preserve"> Implementación Instructivo Plan Vial Regional. (Administrativo)
Teniendo en cuenta que los inventarios viales se consideran un insumo para la elaboración de los planes viales departamentales PVD, y que estos últimos plantean las intervenciones a realizar en las vías priorizadas por los entes territoriales, así como su inversión, se estableció que no todos los  departamentos (Antioquia, Guaviare, Magdalena y Vaupés)  cuentan con la aprobación del Plan Vial Departamental PVD a pesar que los contratos suscritos para el desarrollo de sus inventarios viales se ejecutaron entre las vigencias 2009 y 2013, lo que ha retrasado la implementación del programa Plan Vial Regional PVR en los mismos y por ende, los avances en la mejora de la calidad de las vías responsabilidad de los entes territoriales en mención, al no disponer de una mayor información que permita un mejor desarrollo de la gestión vial por parte de los departamentos.</t>
    </r>
  </si>
  <si>
    <r>
      <rPr>
        <b/>
        <u/>
        <sz val="10"/>
        <rFont val="Calibri"/>
        <family val="2"/>
        <scheme val="minor"/>
      </rPr>
      <t xml:space="preserve">Hallazgo 43 </t>
    </r>
    <r>
      <rPr>
        <sz val="10"/>
        <rFont val="Calibri"/>
        <family val="2"/>
        <scheme val="minor"/>
      </rPr>
      <t xml:space="preserve">Implementación y Seguimiento de los Planes Viales Departamentales PVD. (Administrativo)
Como parte de los Planes Viales Departamentales – PVD, el Plan de Intervención y Programa de Inversión de la red vial, identifica la infraestructura de transporte, el tipo de intervención y la inversión necesaria para mantener o mejorar el nivel de servicio y la operatividad de las vías, permitiendo establecer que el 59%  (13) de los departamentos, cuentan con una ejecución de la inversión programada para las vías priorizadas menor al 50% y el 55% (12) de los departamentos, han intervenido en un porcentaje menor al 50%, la cantidad de vías priorizadas dentro del plan vial de la red a su cargo. Aunado a lo anterior, se verificó que los datos registrados en las matrices de seguimiento de los Planes de Intervención y Programas de Inversión de los departamentos que opera el Ministerio de Transporte; en relación con la inversión programada y ejecutada en el periodo de análisis , difieren en algunos casos de los inscritos en dichas matrices </t>
    </r>
  </si>
  <si>
    <r>
      <rPr>
        <b/>
        <u/>
        <sz val="10"/>
        <rFont val="Calibri"/>
        <family val="2"/>
        <scheme val="minor"/>
      </rPr>
      <t>Hallazgo 44</t>
    </r>
    <r>
      <rPr>
        <sz val="10"/>
        <rFont val="Calibri"/>
        <family val="2"/>
        <scheme val="minor"/>
      </rPr>
      <t xml:space="preserve"> Implementación de Estudios y Diseños financiados por el Ministerio de Transporte. Administrativo con presunta incidencia disciplinaria (A-D)
Atendiendo lo anterior,  se estableció que en algunos casos, los estudios y diseños de los tramos contratados por el Ministerio de Transporte no coinciden con los priorizados por los departamentos en sus planes viales  o no forman parte de la red secundaria de los departamentos </t>
    </r>
  </si>
  <si>
    <r>
      <rPr>
        <b/>
        <u/>
        <sz val="10"/>
        <rFont val="Calibri"/>
        <family val="2"/>
        <scheme val="minor"/>
      </rPr>
      <t>Hallazgo 45</t>
    </r>
    <r>
      <rPr>
        <sz val="10"/>
        <rFont val="Calibri"/>
        <family val="2"/>
        <scheme val="minor"/>
      </rPr>
      <t xml:space="preserve">  Sistema de Información Geográfica – SIGVIAL. (Administrativo)
se evidenciaron algunas deficiencias respecto a la aplicación de esta herramienta de información geográfica, las cuales se enumeran a continuación:
• La plataforma ha cumplido su vida útil, de acuerdo a su obsolescencia por un insuficiente desempeño de sus funciones en comparación con otros sistemas de similares funcionalidades, dado que fue desarrollado en el 2008 . Además, en algunos casos, por el avance de las herramientas tecnológicas ya no es operable en equipos recientes .
• En algunos departamentos se han cargado al SIGVIAL vías que no corresponden a las que se encuentran a cargo del departamento, registrándose un mínimo de vías en el aplicativo de las contempladas en los Planes Viales Departamentales, como es el caso del Departamento del Putumayo, que sólo tres (3) vías de segundo orden priorizadas se encuentran en SIGVIAL .
• En muchos casos, no se encuentra registrada completamente la información de los inventarios viales realizados a los departamentos .
• No se ha implementado el Sistema de Información Geográfica SIGVIAL, en algunos departamentos, como lo son Vichada , La Guajira  y Quindío .
• En algunos departamentos no se ha actualizado la información consolidada inicialmente por el Ministerio de Transporte en el aplicativo SIGVIAL .
• Existencia de periodos prolongados de tiempo entre la ejecución de los inventarios viales y la contratación de los estudios y diseños en algunos departamentos  , lo que puede generar que dichos estudios y diseños, se realicen con base en inventarios desactualizados que pueden impactar la efectividad de la intervención programada para los tramos objeto de diseño.</t>
    </r>
  </si>
  <si>
    <r>
      <rPr>
        <b/>
        <u/>
        <sz val="10"/>
        <rFont val="Calibri"/>
        <family val="2"/>
        <scheme val="minor"/>
      </rPr>
      <t xml:space="preserve">Hallazgo 46 </t>
    </r>
    <r>
      <rPr>
        <sz val="10"/>
        <rFont val="Calibri"/>
        <family val="2"/>
        <scheme val="minor"/>
      </rPr>
      <t xml:space="preserve">  SINC.
La plataforma en la cual fue desarrollado el SINC (ArcGIS 9.x) requiere ser estructurada nuevamente en su totalidad para lograr la migración a las nuevas versiones de esta plataforma , lo que impacta de manera negativa la gestión de la Entidad, en cuanto al cumplimiento de los objetivos del programa Plan Vial Regional, orientado a facilitar la competitividad e integración de los departamentos, a través de la implementación de procesos y herramientas de gestión vial eficientes
</t>
    </r>
  </si>
  <si>
    <r>
      <rPr>
        <b/>
        <u/>
        <sz val="10"/>
        <rFont val="Calibri"/>
        <family val="2"/>
        <scheme val="minor"/>
      </rPr>
      <t>Hallazgo 47</t>
    </r>
    <r>
      <rPr>
        <b/>
        <sz val="10"/>
        <rFont val="Calibri"/>
        <family val="2"/>
        <scheme val="minor"/>
      </rPr>
      <t xml:space="preserve">    </t>
    </r>
    <r>
      <rPr>
        <sz val="10"/>
        <rFont val="Calibri"/>
        <family val="2"/>
        <scheme val="minor"/>
      </rPr>
      <t>Revisadas y analizadas las acciones propuestas en el Plan de Mejoramiento, suscrito entre el Ministerio de Transporte y la Contraloría General de la República, se determinó que algunas de las acciones propuestas por los responsables, no se formulan de manera adecuada, por cuanto no permiten corregir las desviaciones o causas de generaron los hallazgos; para algunos hallazgos no se generan acciones correctivas ni preventivas; y en otras, las acciones no son coherentes con los hallazgos.
Es de resaltar, que pese a la función que tiene la Oficina de Control Interno de asesoría, y encargada de medir y evaluar la eficiencia, eficacia y economía de los controles, se observó en las diferentes dependencias, que el seguimiento que efectúa esta Oficina al Plan de Mejoramiento, solamente se limita a verificar el cumplimiento de las acciones y no a la efectividad de las mismas. 
la Oficina de Control interno no hace acompañamiento para generar las acciones correctivas y/o preventivas. Esto se observó igualmente en el mismo Plan de Mejoramiento en donde, no obstante, la Entidad cumplió con las acciones propuestas para algunos hallazgos, éstas no fueron totalmente efectivas.</t>
    </r>
  </si>
  <si>
    <r>
      <rPr>
        <b/>
        <u/>
        <sz val="10"/>
        <rFont val="Calibri"/>
        <family val="2"/>
        <scheme val="minor"/>
      </rPr>
      <t>HALLAZGO  48</t>
    </r>
    <r>
      <rPr>
        <sz val="10"/>
        <rFont val="Calibri"/>
        <family val="2"/>
        <scheme val="minor"/>
      </rPr>
      <t xml:space="preserve">. Procedimientos, controles y mapa de  riesgos en defensa judicial y pago de sentencias  - Administrativo.
De la prueba de recorrido realizada  por la CGR a la Oficina Asesora Jurídica del MT, se pudo establecer que los procedimientos, controles y mapa de riesgos de la defensa judicial y del pago de sentencias del MT no son integrales, hecho que se evidencia por lo siguiente:
e) El procedimiento de defensa judicial publicado e implementado por el MT  no presenta tablero de indicadores, ni tampoco tiene regulado dentro de su SGC (plataforma DARUMA 4) el procedimiento para establecer su defensa judicial. De otra parte, el procedimiento presentado dentro de la prueba de recorrido, se encuentra desactualizado frente a las últimas directrices establecidas en el CPACA , en especial en lo concerniente al proceso de traslado y notificación de las demandas , etapas  probatorias y alegatos de conclusión.  
f) El mapa de riesgos existe, pero el mismo no ha sido actualizado por la entidad desde abril de 2010, existen riesgos  no contenidos en el MAPA DE RIESGOS (Código DJU-R-001) vigente en la entidad, el actual solo contiene h) No existe un procedimiento oficializado que permita evidenciar los controles establecidos por el proceso desde el momento del pago de una sentencia judicial hasta el momento de ser presentado en el Comité de Conciliaciones para determinar si se inicia o no acción de repetición . </t>
    </r>
  </si>
  <si>
    <r>
      <rPr>
        <b/>
        <sz val="10"/>
        <rFont val="Calibri"/>
        <family val="2"/>
        <scheme val="minor"/>
      </rPr>
      <t xml:space="preserve">HALLAZGO 49. </t>
    </r>
    <r>
      <rPr>
        <sz val="10"/>
        <rFont val="Calibri"/>
        <family val="2"/>
        <scheme val="minor"/>
      </rPr>
      <t xml:space="preserve">Control a la gestión procesal de la entidad - Administrativo. f) Teniendo en cuenta la importancia que tiene para la entidad el SISTEMA UNICO DE GESTION E INFORMACION LITIGIOSA DEL ESTADO – LITIGOB , como mecanismo esencial de control de su gestión procesal, se verifican debilidades en su debida alimentación y actualización, hecho que se demuestra en los informes de las auditorías realizadas por la Oficina de Control Interno del MT durante la vigencia 2014g) De la prueba de recorrido realizada al Grupo de Defensa Judicial del MT, se verifican dificultades para la obtención de la información al interior de la entidad y construcción de efectivos medios de prueba que respalden y consoliden la posición institucional frente a los debates judiciales de la entidad, buscando la obtención de su eficaz defensa jurídica. 
h) De la prueba antes mencionada, se pudo establecer que el Grupo Defensa Judicial en la sede central tiene dificultades para coordinar un efectivo control y seguimiento al personal profesional encargado de la defensa judicial de la entidad en sus Direcciones Territoriales. 
i) En una visita realizada el pasado 10 de febrero de 2015 a las instalaciones del Grupo de Defensa Judicial de la Oficina Asesora Jurídica del MT, se realizó un muestreo aleatorio a 10 expedientes de control procesal, con el objeto de examinarlos y cotejar información contenidos en los expedientes contra la contenida en su sistema de control, encontrando que el Proceso 404339 de 2013 seguido contra este ministerio, no reporta actividades procesales en dicho sistema.
Falta de mantenimiento al sistema de gestión documental , observando 437 radicados pendientes de depuración que corresponden a las vigencias 2011, 2012 y 2013, hecho que se demuestra con las pruebas de auditoria realizados por la Oficina de Control Interno del MT  durante la vigencia 2014.
</t>
    </r>
  </si>
  <si>
    <r>
      <rPr>
        <b/>
        <u/>
        <sz val="10"/>
        <rFont val="Calibri"/>
        <family val="2"/>
        <scheme val="minor"/>
      </rPr>
      <t xml:space="preserve">Hallazgo 50. </t>
    </r>
    <r>
      <rPr>
        <sz val="10"/>
        <rFont val="Calibri"/>
        <family val="2"/>
        <scheme val="minor"/>
      </rPr>
      <t>MORA EN EL PAGO DE SENTENCIAS. Se verifican  fallos en firme y ejecutoriados desde agosto de 2010 a marzo de 2014 que no se han pagado a la fecha, de es tos algunos presentan mora por causas atribuibles a la entidad. Esta situación hace evidente la existencia de fallas de coordinación y control entre los sujetos que intervienen  en el actual proceso de pago, presumiéndose el desconocimiento del procedimiento para pago de sentencias.</t>
    </r>
  </si>
  <si>
    <r>
      <rPr>
        <b/>
        <u/>
        <sz val="10"/>
        <rFont val="Calibri"/>
        <family val="2"/>
        <scheme val="minor"/>
      </rPr>
      <t>HALLAZGO 51.</t>
    </r>
    <r>
      <rPr>
        <sz val="10"/>
        <rFont val="Calibri"/>
        <family val="2"/>
        <scheme val="minor"/>
      </rPr>
      <t xml:space="preserve"> Acciones de repetición - Administrativo.
De las pruebas de auditoria realizadas por la Oficina de Control Interno del MT  durante la vigencia 2014, se pudo establecer que de los 111 registros revisados, 81 pagos fueron referenciados por la Subdirección del Talento Humano, los cuales no registran la fecha de pago de la sentencia ; 24 casos se enviaron a la Oficina Asesora Jurídica y no aparecen registrados en el listado suministrado por el Grupo de Defensa Judicial ; 11 casos se enviaron a la Oficina Asesora Jurídica y no hay evidencia de que hayan sido presentados al Comité de Conciliación, igualmente en 10 de ellos, no aparecen registrados en el listado suministrado por el Grupo de Defensa Judicial .
Esta situación, hace evidente la existencia de fallas de coordinación entre los sujetos que intervienen en el actual proceso de pago y de defensa judicial de la entidad, afectando la efectividad de la gestión de la entidad.</t>
    </r>
  </si>
  <si>
    <r>
      <rPr>
        <b/>
        <u/>
        <sz val="10"/>
        <rFont val="Calibri"/>
        <family val="2"/>
        <scheme val="minor"/>
      </rPr>
      <t>Hallazgo 52.</t>
    </r>
    <r>
      <rPr>
        <sz val="10"/>
        <rFont val="Calibri"/>
        <family val="2"/>
        <scheme val="minor"/>
      </rPr>
      <t xml:space="preserve"> Contratos 399 y 212 del 2014. - Administrativo, con presunta incidencia Disciplinaria y Penal.
El Contrato interadministrativo 399 de noviembre 25 de 2014, plantea en su objeto la prestación de servicios para realizar un programa de capacitaciones, bajo la modalidad semipresencial, virtual y teórico - práctica sobre seguridad vial , orientado al desarrollo de habilidades y competencias, que permitan que funcionarios de tránsito y transporte del país generen conciencia sobre su deber y compromiso en las labores encomendadas en el marco de su rol frente a la comunidad y el ministerio; de otra parte, el contrato 212 de agosto 15 de 2014 plantea en su objeto el diseño y la realización de un protocolo de investigación con sus respectivos instrumento-encuesta nacional y aplicar un instrumento-encuesta nacional que permita estudiar e investigar los conocimientos, actitudes y prácticas de los colombianos en los temas relacionados con la seguridad vial, teniendo en cuenta los parámetros internacionales de medición de estos temas . Estos 2 contratos evidencian las siguientes inconsistencias:
 Para la CGR y según los soportes allegados, se puede establecer que el Contrato 399 de 2014 no está debidamente justificado, teniendo en cuenta que los considerandos 8 a 14 del contrato  plantea una necesidad relacionada con la problemática de la seguridad vial, surgida en la necesidad del Observatorio Nacional de Seguridad Vial del Ministerio de Transporte - MT de apalancar sus procesos de gestión de conocimiento en importantes desarrollos pedagógicos que involucren no solo a los usuarios del tránsito, sino a los funcionarios encargados de la gestión del tránsito y dela seguridad vial en los niveles territoriales y nacionales . De otra parte, los estudios previos del contrato , establece que “es justificable que desde el MT, como ente rector de la seguridad vial en Colombia, se promueva el desarrollo de procesos pedagógicos orientados a la generación de capacidades y competencias individuales y sociales para una movilidad segura desde una mirada integral y sistemática. Las cuales deben ser desarrolladas tanto en profesionales responsables  del diseño y realización de los planes, proyectos y acciones para la construcción de la cultura de seguridad vial como de la ciudadanía en general”. 
También se observa que en este contrato, los estudios previos  (sin fecha), en el análisis del sector  de octubre de 2014 realizados por el Coordinador del Grupo Runt y la Directora de Transporte y Transito del MT, así como el Acto Administrativo de Justificación  (sin fecha) suscrito por el Secretario General del MT y en el considerado 14 del contrato  también suscrito por el Secretario General del MT, determinan que esta contratación se encuentra enmarcada en la actividad “desarrollar estudios, investigaciones, divulgación y programa de capacitación para la fijación de políticas en materia de seguridad vial, riesgo, reversión y seguimiento del RUNT” dentro del proyecto “ADMINISTRACION GERENCIAL DEL RUNT Y ORGANIZACIÓN PARA LA INVESTIGACION Y DESARROLLO EN EL SECTOR TRANSITO Y TRANSPORTE LEY 1005 DE 2006 REGION NACIONAL” Código BNPIN 0011100530000, proyecto debidamente inscrito en el Banco de Proyectos de inversión del DNP y en cuya descripción se encuentra el objeto pretendido”.
Los recursos fuente para este contrato afectan la dependencia 006 MT- administración Gerencial RUNT y el gasto C-520-600-13 Administración Gerencial del Runt y organización para la investigación y desarrollo en el sector tránsito y transporte, pero al consultar la ficha EBI  – del Sistema Unificado de Inversiones y Finanzas Publicas – SUIFP del DNP, Código BPIN 0011100530000 se establece que la actividad se denomina “desarrollar estudios, investigaciones, divulgación y programa de capacitación para la fijación de políticas en materia de seguridad, riesgo, reversión y seguimiento del RUNT”, es decir que presuntamente existe una indebida fundamentación del contrato, presentando una actividad de “seguridad vial” cuando no la es, el tema de “seguridad” contenido en la ficha EBI antes mencionada, tiene un alcance más técnico y especifico , no el genérico plasmado en el contrato y en sus soportes precedentes; soportes y contrato que además nunca vinculan aspectos que garantice la sostenibilidad del sistema, la actualización del software, hardware, los bienes y servicios necesarios para efectuar el registro, validación, autorización del registro, los cuales de alguna manera desarrollan los conceptos de seguridad, riesgo, reversión y seguimiento del RUNT contenidos en la actividad de la ficha EBI. La entidad en su respuesta enmarca un concepto amplio con el objeto de desvirtuar la observación, pero la realidad es que se termina sufragando un gasto contenido en el objeto convenido con recursos del proyecto RUNT, cuando los mismos tienen una destinación específica; lo máximo permitido es realizar “estudios” en seguridad vial solo para atender la evolución de la operación del Runt. Por último, se resalta que temas de divulgación y programas de capacitación en materia de seguridad vial tiene recursos propios en otros proyectos de inversión de la entidad. 
Igualmente la entidad en su respuesta  reconoce que en los estudios previos, en el acto administrativo de justificación de la contratación directa y en el contrato mismo evidencian un simple error de transcripción de la actividad mencionada, pero que no es cierto que la fundamentación fue alterada, presentándola como una actividad de “seguridad vial” cuando no lo es, por cuanto, el objeto del contrato se enmarca de manera expresa en la actividad citada, pues no tiene una connotación exclusivamente técnica e informática. También se afirma que la CGR no valoro las condiciones particulares del contrato, lo que para este ente de control no es cierto, porque fue precisamente el MT el que no valoró efectivamente la fuente y la inversión de los recursos del contrato, al determinar que un tema propio de seguridad vial fuera sufragado con recursos del RUNT que tienen destinación específica, sin contar con los soportes efectivos que lo determinen y solo en la respuesta se manifiesta que “las capacitaciones planteadas a fin de garantizar la calidad de la información requerida por la plataforma RUNT y permitir generar indicadores veraces de la información reportada por los funcionarios encargados de las actividades de tránsito y transporte en el país”, aspecto que además resulta cuestionable en el sentido que la CGR también reviso los temarios de los eventos y los productos suministrados por el Contratista para desarrollar el servicio objeto del contrato, hallando que no se encontró en ninguno de sus apartes el desarrollo de actividades que vincularan la operación del RUNT.
De esta manera, no se encuentra relación lógica y coherencia entre el objetivo específico del contrato y la necesidad que se registra en la ficha BPIN del proyecto RUNT, donde se presenta la actividad descrita en el proyecto para el 2014 relacionada con “Desarrollar estudios, investigaciones, divulgación y programa de capacitación para la fijación de políticas en materia de seguridad, riesgo, reversión y seguimiento del RUNT” y bajo la cual se suscribió el contrato No. 399 de 2014, el cual fue dirigido en su mayoría a funcionarios de los organismos de tránsito  y para una mínima parte de funcionarios de las Direcciones Territoriales del Ministerio de Transporte.
 Una situación similar se presenta en el Contrato de Consultoría 212 de 2014 donde los estudios previos con su Justificación  suscritos por la Asesora y Coordinadora del Grupo de Seguridad Vial del MT de mayo 19 de 2014 y el Pliego de Condiciones  de junio de 2014 emitidos dentro del concurso de méritos abierto CM – VT 069 – 2014 mencionan que esta contratación se encuentra enmarcada en la actividad “estudios de transporte, tránsito y seguridad vial para establecer y atender la evolución de la operación del RUNT” dentro del proyecto “ADMINSTRACION GENERAL DEL RUNT Y ORGANIZACIÓN PARA LA INVESTIGACION Y DESARROLLO EN EL SECTOR TRANSITO Y TRANSPORTE LEY 1005 DE 2006 REGION NACIONAL” Código BNPIN 0011100530000, proyecto debidamente inscrito en el Banco de Proyectos de inversión del DNP y en cuya descripción se encuentra el objeto pretendido”. 
Al consultar la ficha EBI  – del sistema Unificado de Inversiones y Finanzas Publicas – SUIFP del DNP - Código BPIN 0011100530000, se establece que la actividad coincide con la relacionada con los documentos precontractuales, pero el estudio previo con su Justificación de mayo 19 de 2014 no tiene la debida fundamentación en el sentido que dichos soportes hacen referencia con aspectos relacionadas a estudios e investigaciones de seguridad vial en cabeza del MT, sin guardar relación directa con la operación del RUNT, destacando que del proyecto RUNT se asignaron los recursos con los que se sufragó este contrato; de esta manera el MT no valoro efectivamente la fuente y la inversión de los recursos del contrato, al determinar que un tema propio de seguridad vial fuera sufragado con recursos del RUNT que tienen destinación específica, sin contar con los soportes efectivos que lo determinen. Se resalta que temas relacionados con el diseño y realización de protocolos de investigación y aplicación de estos instrumentos para permitir estudios e investigaciones en temas de seguridad vial, tiene recursos propios en otros proyectos de inversión de la entidad. 
La entidad afirma en su respuesta que con “relación con la denominación del proyecto contenido en la ficha EBI, es menester indicar que el nombre del proyecto incluye dos componentes de manera complementaria. El primero de ellos es la administración gerencial del RUNT, y el segundo es la organización para la investigación y desarrollo en el sector tránsito y transporte. En este sentido, el proyecto contiene tanto actividades para la administración gerencial del RUNT, como para la investigación y desarrollo en el sector tránsito y transporte”. Igualmente menciona que “no es dable afirmar que los estudios e investigaciones obtenidos en el marco del contrato 212 de 2014 no guarden relación alguna con el proyecto RUNT. Se reitera que la información obtenida resulta valiosa para retroalimentar la información contenida en el Registro Único Nacional de Tránsito”.
Analizado el alcance del objeto contractual, se verifica que no hay una efectiva correlación o un claro conector entre el servicio suministrado por el contratista con la actividad contenida en la ficha EBI , toda vez que los documentos precontractuales y contractuales contenidos en la carpeta del contrato no establecen claramente como el diseño y la realización de un protocolo de investigación para estudiar e investigar los conocimientos, actitudes y prácticas de los colombianos en temas de Seguridad Vial, pueden de una manera directa y efectiva establecer y atender la evolución de la operación del RUNT, fin último de estos recursos; si bien la respuesta aduce una serie de argumentos con la intención de hacerlo, su resultado y efectiva utilidad para el RUNT a la fecha resulta incierta, más aun cuando no se estableció un método para ello.
La situación descrita en este literal, observa que si bien es cierto que la información reportada por el RUNT es un insumo importante para delinear las políticas respectivas en materia de transporte y tránsito, este aspecto no puede distraer el verdadero objetivo que deben alcanzar los recursos administrados por este sistema, el abuso de esta atribución compromete la inversión conveniente de los mismos y debilita a futuro la efectiva ejecución del proyecto RUNT.
</t>
    </r>
  </si>
  <si>
    <r>
      <rPr>
        <b/>
        <sz val="10"/>
        <rFont val="Calibri"/>
        <family val="2"/>
        <scheme val="minor"/>
      </rPr>
      <t>HALLAZGO 54:Liquidaciones contractuales</t>
    </r>
    <r>
      <rPr>
        <sz val="10"/>
        <rFont val="Calibri"/>
        <family val="2"/>
        <scheme val="minor"/>
      </rPr>
      <t xml:space="preserve"> Dentro de los contratos a cargo del MT que fueron suscritos en vigencias anteriores al 2014 y que se encuentran terminados pero sin liquidar, se encuentran (7) en la vigencia 2012, (23) en la vigencia 2013 y (47) en la vigencia 2014, para un total de (77) contratos terminados pero sin liquidar.</t>
    </r>
  </si>
  <si>
    <r>
      <rPr>
        <b/>
        <sz val="10"/>
        <rFont val="Calibri"/>
        <family val="2"/>
        <scheme val="minor"/>
      </rPr>
      <t xml:space="preserve">HALLAZGO 55: Proceso Contractual </t>
    </r>
    <r>
      <rPr>
        <sz val="10"/>
        <rFont val="Calibri"/>
        <family val="2"/>
        <scheme val="minor"/>
      </rPr>
      <t xml:space="preserve">"… hace evidente la existencia de debilidades en el control interno de la entidad relacionadas con su gestión contractual, dificultando la conformación de efectivos soportes precontractuales y mora en el proceso previo a la suscripción de los contratos, situación que puede ocasionar problemas de legalidad con la debida administración de estos recursos públicos y eventuales conflictos jurídicos entre la entidad y sus contratistas" </t>
    </r>
  </si>
  <si>
    <r>
      <rPr>
        <b/>
        <u/>
        <sz val="10"/>
        <rFont val="Calibri"/>
        <family val="2"/>
        <scheme val="minor"/>
      </rPr>
      <t>Hallazgo 56. </t>
    </r>
    <r>
      <rPr>
        <sz val="10"/>
        <rFont val="Calibri"/>
        <family val="2"/>
        <scheme val="minor"/>
      </rPr>
      <t xml:space="preserve">   </t>
    </r>
    <r>
      <rPr>
        <u/>
        <sz val="10"/>
        <rFont val="Calibri"/>
        <family val="2"/>
        <scheme val="minor"/>
      </rPr>
      <t xml:space="preserve">- Convenio Ministerio de Transporte y Fonade implementación Observatorio Nacional de Seguridad Vial – ONSV. (Administrativo y presunta incidencia Disciplinaria).
</t>
    </r>
    <r>
      <rPr>
        <sz val="10"/>
        <rFont val="Calibri"/>
        <family val="2"/>
        <scheme val="minor"/>
      </rPr>
      <t>En la vigencia del Convenio 175 de diciembre 26 de 2011 suscrito entre el MT y FONADE, se suscribieron 24 contratos iniciales, de los cuales 5 fueron adicionados y en donde se suscribieron 14 nuevos contratos financiados con los recursos destinados al Observatorio Nacional de Seguridad Vial , para ello, el Comité de Seguimiento decidió hacer uso de sus facultades de modificación del Plan Operativo y aprobó un nuevo régimen de actividades y de orientación presupuestal del contrato, distribuyendo los valores del componente no ejecutado , entre los demás proyectos del contrato, sin embargo, el Comité de Seguimiento no tenía la debida facultad, para modificar el plan operativo inicial aprobado por el Ministerio de Transporte, el cual fue estipulado en el numeral 6 de la Cláusula Tercera  - OBLIGACIONES DE FONADE del contrato de Gerencia de Proyectos No. 175 – 2011.  La respuesta de FONADE  plantea que el proceso acató el cumplimiento del Manual de Gerencia de Proyectos de FONADE versión 4 Código MMI001 pero revisado el mismo se observa que tiene vigencia a partir del 26 de abril de 2013, y debemos tener en cuenta que los contratos nuevos y adicionados fueron en su mayor parte suscritos en la vigencia 2012, es decir, que para estos casos dicho manual no le era aplicable; igualmente la observación se sustenta sobre la inobservancia de una cláusula contractual  y para la CGR prima la obligación contenida en la cláusula contractual sobre la establecida en el Manual de Gerencia de Proyectos de FONADE. De  otra parte, el manual presentado en la respuesta faculta al comité de seguimiento para hacer modificaciones, estableciendo que el plan operativo debe ser ajustado, aprobado y suscrito en el Comité Operativo o de Seguimiento en eventos como el tercero allí descrito, relacionado con “aquellos casos en los cuales algo de lo proyectado no se puede ejecutar o se modifica su alcance, aspecto reflejado en una novedad del convenio marco ”, este último aspecto, el reflejo de la novedad del convenio marco, no se presentó efectivamente dentro del contrato, porque las  novedades en los contratos se reflejan con otrosíes o actas, es decir actos contractuales que protocolicen estos eventos, aspecto que tampoco se verifica en el contrato mostrado en su momento a la CGR y donde solo se reflejan actas del comité de seguimiento pero no documentos que involucren al MT y donde se consolide su expresa autorización, cuestionando la afirmación de FONADE donde enuncia que concertadamente con el MT realizaron y ejecutaron los ajustes al plan operativo.</t>
    </r>
  </si>
  <si>
    <r>
      <rPr>
        <b/>
        <u/>
        <sz val="10"/>
        <rFont val="Calibri"/>
        <family val="2"/>
        <scheme val="minor"/>
      </rPr>
      <t>Hallazgo 57. Contratación derivada del Convenio Ministerio de Transporte y Fonade - Contrato No 2123989 de 2012. – Administrativo y Disciplinario.</t>
    </r>
    <r>
      <rPr>
        <sz val="10"/>
        <rFont val="Calibri"/>
        <family val="2"/>
        <scheme val="minor"/>
      </rPr>
      <t xml:space="preserve">
El Contrato de Interventoría No. 2123989 de diciembre 12 de 2012 cuyo objeto plantea la Interventoría a la Consultoría  para elaborar los estudios y diseño para los Planes Locales de Seguridad Vial - PLSV  inició dos meses antes  del Contrato de Consultoría No. 2123990 de diciembre 10 de 2012; el termino inicial establecido en el contrato fue de tres meses, al igual que el contrato de Consultoría intervenido, pero el desfase entre el inicio de los dos contratos motivo  la suscripción de dos adiciones y prórrogas , haciendo evidente la existencia de fallas en la debida planeación del ejecutor contractual y del MT, considerando que las actividades precontractuales desarrolladas en el contrato 2123990 de 2012 debieron ser oportunamente previstas cuando se planeó la realización del contrato 2123989 de 2012, teniendo en cuenta que este Contrato de Interventoría, por su objeto, tiene una naturaleza accesoria al contrato de consultoría.</t>
    </r>
  </si>
  <si>
    <r>
      <rPr>
        <b/>
        <u/>
        <sz val="10"/>
        <rFont val="Calibri"/>
        <family val="2"/>
        <scheme val="minor"/>
      </rPr>
      <t>Hallazgo 58.</t>
    </r>
    <r>
      <rPr>
        <sz val="10"/>
        <rFont val="Calibri"/>
        <family val="2"/>
        <scheme val="minor"/>
      </rPr>
      <t xml:space="preserve">  Neteo de Saldos Subcuentas 111005 Depósitos en Instituciones Financieras- Cuenta Corriente. Administrativo.
Se estableció el neteo o combinación de saldos que integran el saldo de la subcuenta 111005 Depósitos en Instituciones Financieras – Cuenta Corriente, según reportes y Balance General del SIIF, integrada por un total de 11 cuentas corrientes las cuales presentaron un saldo a 31 de diciembre de 2014 por valor de $11.524 millones correspondientes a la sumatoria y compensación de saldos negativos o contrarios a su naturaleza (saldos créditos) por la suma de $1.776,7  millones y saldos positivos (saldos débitos) por un monto de $13.300,7 millones como a continuación se detalla:
(….)
Según revelación efectuada a las notas explicativas a los Estados Contables, la causa que originó los anteriores saldos negativos o contrarios a su naturaleza, y que es registrada entre el saldo de los libros oficiales del SIIF  II y los libros auxiliares de pagaduría, en las cuatro cuentas que maneja el situado del Presupuesto Nacional DTN, se generó una diferencia neta por $1.270,9 millones debido a problemas presentados de orden interno, en los años 2011, 2012 y 2013, en el grupo de contabilidad, el cual viene adelantando la verificación y reclasificación del total de las operaciones registradas en el sistema SIIF contra las operaciones registradas en los libros auxiliares de bancos que maneja el Grupo de Pagaduría, para establecer las inconsistencias principalmente porque se registraron operaciones cruzadas entre las diferentes cuentas.
Los hechos expuestos en los párrafos anteriores evidencia claras falencias del sistema de control interno contable relacionadas a las actividades de control y seguimiento de cada una de las cuentas corrientes que integran la subcuenta 111005 Depósitos en Instituciones Financieras – Cuenta Corriente, al globalizar sus saldos en uno solo saldo final, cuando debiera darse su desagregación contable a un nivel mayor detalle en cuentas auxiliares o de terceros.                                                                                                                                                                                                                                                                                                  Por lo tanto, los saldos contrarios a su naturaleza establecidos a 31 de diciembre de  2014, en las cuentas corrientes que hacen parte del saldo de la subcuenta 111005 Depósitos en Instituciones Financieras – Cuenta Corriente, del libro auxiliar SIIF conllevan una subestimación de $1.776,7 millones en los activos corrientes y una sobreestimación por el mismo valor en los pasivos corrientes que genera incertidumbre sobre la razonabilidad de los saldos de las cuentas corrientes de Bancolombia Números  18814564841 MINISTERIO DE TRANSPORTE – GASTOS DE PERSONAL por valor de $1.653.5 millones y 18814564744 MINISTERIO DE TRANSPORTE – INVERSION por la suma de $123,2 millones respectivamente a 31 de diciembre de 2014, ya que no se ha podido depurar y determinar el saldo real de estas cuentas.
</t>
    </r>
  </si>
  <si>
    <r>
      <rPr>
        <b/>
        <u/>
        <sz val="10"/>
        <rFont val="Calibri"/>
        <family val="2"/>
        <scheme val="minor"/>
      </rPr>
      <t>Hallazgo 59.</t>
    </r>
    <r>
      <rPr>
        <sz val="10"/>
        <rFont val="Calibri"/>
        <family val="2"/>
        <scheme val="minor"/>
      </rPr>
      <t xml:space="preserve">   Saldo de la Subcuenta 111005 Depósitos en Instituciones Financieras – Cuenta Corriente del Balance General vs Conciliaciones Bancarias.  Administrativo. Revisadas las conciliaciones bancarias realizadas de algunas de las cuentas corrientes que integran la 111005 Depósitos en Instituciones Financieras – Cuenta Corriente, se estableció que los saldos por conciliación establecidos no son los mismos que registran las mismas cuentas que conforman el saldo global en el Sistema Integrado de Información Financiera – SIIF, al presentarse las siguientes diferencias:
…..
Las anteriores diferencias presentadas, permiten evidenciar claras fallas del sistema de control interno contable relacionadas a las actividades:  1 Identificación y 3 Registros y Ajustes de la Resolución 357 del 23 de julio de 2008.  “Por la cual se adopta el procedimiento de control interno contable y de reporte del informe anual de evaluación a la Contaduría General de la Nación”.
Por lo tanto, las diferencias establecidas entre los saldos conciliados y los registrados en el Sistema SIIF conllevan a que se genere una inconsistencias entre los saldos de las cuentas de bancos y del grupo de efectivo objeto de comprobación, por salvedades relacionadas a sobreestimaciones y subestimaciones que combinadas con los saldos positivos y negativos generan una diferencia por valor de $1.269,5 millones cifra que corresponde al valor de las diferencias establecidas sobre las cuentas corrientes que fueron objeto de revisión y no sobre el total, aunado al hecho, de que el motivo por el cual la subcuenta 111005, no se encuentra desagregada a un nivel máximo de terceros (individualizada por banco y cuenta corriente) para cada uno de los conceptos que son objeto de recaudo y control, en su respuesta el Ministerio señala que en cuanto a la desagregación al nivel máximo de tercero (individualizado por banco y cuenta corriente) para cada concepto, el aplicativo SIIF contempla un desagregado solo a nivel de cuenta bancaria.
Así mismo, no se explica la utilidad y oportunidad para realizar mensualmente las respectivas conciliaciones bancarias de cada una de estas cuentas corrientes; toda vez, que los saldos obtenidos por conciliación no son tenidos en cuenta como saldos idóneos y razonables para integrar el saldo de la referenciada cuenta del grupo de efectivo en el Balance General, al observarse que los saldos conciliados y registrados en los formatos de conciliación, cumplen más un requisito formal, y no de causación, registro y soporte de las diferencias o partidas conciliatorias determinadas a 31 de diciembre de 2014.
</t>
    </r>
  </si>
  <si>
    <r>
      <rPr>
        <b/>
        <u/>
        <sz val="10"/>
        <rFont val="Calibri"/>
        <family val="2"/>
        <scheme val="minor"/>
      </rPr>
      <t xml:space="preserve">Hallazgo 60. </t>
    </r>
    <r>
      <rPr>
        <sz val="10"/>
        <rFont val="Calibri"/>
        <family val="2"/>
        <scheme val="minor"/>
      </rPr>
      <t xml:space="preserve"> Saldos Cuentas Propiedad, Planta y Equipo, Otros Activos y Depreciación Acumulada.  Administrativo.
Cotejada la información registrada en los listados del grupo de inventarios del Ministerio de Transporte con corte a 31 de diciembre de 2014 correspondientes a algunas cuentas que componen el grupo de propiedad, planta y equipo, otros activos y depreciación acumulada contra los mismos saldos registrados en el Balance General del SIIF, se observó que se presentaban las siguientes diferencias:
…
Lo anteriormente expuesto, según respuesta de la entidad, se origina al hecho de que el Grupo de Inventarios cuenta con una aplicación inadecuada para el manejo y control de los inventarios de existencia física de cada uno de los bienes que son de propiedad del Ministerio de Transporte y esto hace que exista la no congruencia de los saldos soportados en el aplicativo existente con el que se refleja en el SIIF.
</t>
    </r>
  </si>
  <si>
    <r>
      <rPr>
        <b/>
        <u/>
        <sz val="10"/>
        <rFont val="Calibri"/>
        <family val="2"/>
        <scheme val="minor"/>
      </rPr>
      <t xml:space="preserve">Hallazgo 61. </t>
    </r>
    <r>
      <rPr>
        <sz val="10"/>
        <rFont val="Calibri"/>
        <family val="2"/>
        <scheme val="minor"/>
      </rPr>
      <t xml:space="preserve"> No registro en cuentas de orden de control de las inversiones e inventarios de bienes originados en el desarrollo del contrato de la Concesión RUNT. Administrativo.
A 31 de diciembre de 2014, nuevamente se estableció que el Ministerio de Transporte no viene registrando a manera de control y en cuentas de orden aquellas inversiones que en materia de infraestructura tecnológica ha realizado el concesionario en desarrollo del Sistema de Registro Único Nacional de Tránsito – RUNT, para los componentes de comunicaciones, software y hardware suministrados a los Organismos de Tránsito, Direcciones Territoriales, Nivel Central del Ministerio y el mismo Concesionario, en concordancia con lo dispuesto en el numeral 10.8.8. y la cláusula Trigésimo  Quinta, en desarrollo del contrato de concesión No. 033 de 2007.  Limitándose el control sobre los bienes adquiridos por el concesionario a la solicitud de una relación detallada de los mismos pero que no han sido objeto de  verificación física por parte del Ministerio de Transporte, a través de la suscripción de actas que avalen la existencia física y estado real de dichos bienes tangibles e intangibles por parte de los funcionarios responsables que intervienen en representación de las dos partes.
Lo expuesto anteriormente, obedece según respuesta de la entidad, a que en la contabilidad no se refleja a 31 de diciembre de 2014, los inventarios correspondientes a inversiones que en materia de infraestructura tecnológica ha realizado el Concesionario RUNT, por cuanto la información fue remitida al Ministerio por parte de la firma Interventora de dicho Contrato, en el transcurso de esta vigencia.  El grupo de Contabilidad se encuentra actualizando las cuentas de orden de dichas inversiones de acuerdo con los datos suministrados por la misma.
Hechos que conllevan necesariamente el asumir riesgos relacionados con el presunto no cumplimiento efectivo y oportuno de cada uno los numerales de la cláusula décima de Contrato de Concesión, que pueden derivar en la obsolescencia de los equipos, y el desarrollo de programas y aplicaciones necesarios para la plataforma tecnológica que soporta la operación del Sistema de Registro Único Nacional de Tránsito – RUNT, que deben ser entregados por el concesionario al término del contrato de concesión del Ministerio de Transporte.
</t>
    </r>
  </si>
  <si>
    <r>
      <rPr>
        <b/>
        <u/>
        <sz val="10"/>
        <rFont val="Calibri"/>
        <family val="2"/>
        <scheme val="minor"/>
      </rPr>
      <t xml:space="preserve">Hallazgo 62. </t>
    </r>
    <r>
      <rPr>
        <sz val="10"/>
        <rFont val="Calibri"/>
        <family val="2"/>
        <scheme val="minor"/>
      </rPr>
      <t xml:space="preserve">Cartera de difícil cobro.  Administrativo. Se estableció la existencia de un total de 468 procesos activos por un valor de $13.926,6 millones reportados por la oficina de cobro coactivo, desde el año 1998 hasta la vigencia de 2014, de los cuales 297 procesos se encuentran clasificados como de “difícil cobro” por valor de $1.551.4 millones equivalente al 11.36% del total del valor de la cartera clasificada por la entidad , como se detalla a continuación:
…
Igualmente se establecieron 238 procesos “prescritos”, cartera que asciende a $862,1 millones.  La entidad manifiesta, que tanto en estos procesos como en los de difícil cobro, se les ha realizado toda la gestión necesaria correspondiente a cada etapa del proceso ejecutivo, sin que se haya logrado el pago de la obligación.  Por último, en proceso de Remisibilidad, se encuentran 128 procesos por valor de $478,5 millones.
La situación expuesta evidencia debilidades en su depuración y control, toda vez, que la situación descrita conlleva una sobrestimación de la cuenta Deudores y una subestimación en el patrimonio en la cuenta de Provisiones, agotamiento, depreciaciones y amortizaciones (db) al no ajustarse y depurarse la cartera que ya no es recuperable para el Ministerio de Transporte
</t>
    </r>
  </si>
  <si>
    <r>
      <rPr>
        <b/>
        <u/>
        <sz val="10"/>
        <rFont val="Calibri"/>
        <family val="2"/>
        <scheme val="minor"/>
      </rPr>
      <t>Hallazgo 63.</t>
    </r>
    <r>
      <rPr>
        <sz val="10"/>
        <rFont val="Calibri"/>
        <family val="2"/>
        <scheme val="minor"/>
      </rPr>
      <t xml:space="preserve"> Competencia expedición Actos Administrativos (Administrativo-presunta incidencia disciplinaria)
El numeral 1 del Artículo 2 de la Ley 1066, establece que:  “Cada una de las entidades públicas que de manera permanente tengan a su cargo el ejercicio de las actividades y funciones administrativa o la prestación de servicios del Estado y que dentro de estas tengan que recaudar rentas o caudales públicos del nivel Nacional o territorial deberán:  Establecer mediante normatividad de carácter general, por parte dela máxima autoridad o representante legal de la entidad pública, el Reglamento Interno del Recaudo de Cartera, con sujeción a lo dispuesto en la presente ley, el cual deberá incluir las condiciones relativas a la celebración de acuerdos de pago”.
El Artículo 49 de la resolución 1154 de 2009, establece que “serán responsables de suministrar permanentemente la información al Grupo Ingresos y Cartera de la Subdirección Administrativa y Financiera, la Oficina Jurídica, la Subdirección de Talento Humano, el Grupo de Control Disciplinario Interno y demás dependencias del Ministerio donde se genere el acto administrativo que imponga una obligación a un tercero a favor de la Nación – Ministerio de Transporte, así como aquellas dependencias que conozcan reporte de los pagos efectuados con cargo a dichas obligaciones”.
El Artículo 1 de la Resolución 6754 del 30 de diciembre de 2011, por la cual se modifica el artículo 5 de la resolución 1154 de 2009, en el cual se indica:  “De no encontrarse configurado el acto administrativo que imponga la obligación, el Grupo de Ingresos y Cartera remitirá a la dependencia donde se origina la obligación el expediente con el trámite adelantado en la etapa de cobro Ordinario, para que éste proyecte el acto administrativo que imponga la obligación y realice las actuaciones necesarias para que surta los trámites de ejecutoriedad y presten mérito ejecutivo..”
Revisada la Resolución de delegación No. 3479 expedida el 14 de noviembre de 2014, se observa en el numeral 5 del artículo 23, la delegación a la Subdirección Administrativa y Financiera de expedición de actos administrativos que impongan obligaciones a terceros a favor del Ministerio de Transporte, derivados del no pago de las obligaciones; situación contraria a lo establecido en el Reglamento Interno de Recaudo de Cartera, por cuanto está establecido que el suministro de la información al Grupo de Ingresos y Cartera debe ser remitida por las dependencias donde se origine el acto administrativo que imponga la obligación.  Aunado  a lo anterior, el artículo 1 de la Resolución 6754 de 2011, indica que debe enviarse por parte del Grupo de Ingresos y cartera, a la dependencia competente la obligación para que genere el acto administrativo que preste mérito ejecutivo.
La anterior situación se viene presentando en la entidad, con la cuentas de cobro a los Organismos de Tránsito relacionada con el 35% de las tarifas que deben transferir a los Organismos de Tránsito al Ministerio de Transporte, por los derechos de tránsito.  Cuentas de cobro que no están sustentadas en Actos Administrativos y con los cuales únicamente se puede efectuar el cobro ordinario.  Estas deficiencias al interior de la entidad pueden afectar la gestión de cobro correspondiente.  Se presente una posible comisión de una conducta disciplinaria, desconociendo el debido cumplimiento de los deberes y prohibiciones contenidos en los artículos 34 y 35  establecidos en la Ley 734 de 2002.
</t>
    </r>
  </si>
  <si>
    <r>
      <rPr>
        <b/>
        <u/>
        <sz val="10"/>
        <rFont val="Calibri"/>
        <family val="2"/>
        <scheme val="minor"/>
      </rPr>
      <t>HALLAZGO 1</t>
    </r>
    <r>
      <rPr>
        <b/>
        <sz val="10"/>
        <rFont val="Calibri"/>
        <family val="2"/>
        <scheme val="minor"/>
      </rPr>
      <t xml:space="preserve">. </t>
    </r>
    <r>
      <rPr>
        <sz val="10"/>
        <rFont val="Calibri"/>
        <family val="2"/>
        <scheme val="minor"/>
      </rPr>
      <t>En la visita realizada al organismo de Tránsito de Turbaco, se observó que trece (13) vehículos nuevos de transporte de carga, ingresaron al País sin contar con los requisitos exigidos por el Ministerio de Transporte ; como son: el certificado de cumplimiento de requisitos o la certificación de aprobación de caución expedida por el Ministerio de Transporte, toda vez, que en las carpetas donde se archivan los soportes para el ingreso del vehículo, no reposa ningún documento aprobado por la entidad. Lo cual indica que no se efectuó reposición del vehículo ni se constituyó póliza a favor del Ministerio por cada uno de estos vehículos que ingresaron. Lo anterior genera un presunto detrimento al Estado por $ 830 millones. La responsabilidad de la eventual incidencia fiscal del presente hallazgo estaría en principio en cabeza del Organismo de Tránsito mencionado.</t>
    </r>
  </si>
  <si>
    <r>
      <t xml:space="preserve">Proyecto de herramienta jurídica cuyo fin es </t>
    </r>
    <r>
      <rPr>
        <u/>
        <sz val="10"/>
        <rFont val="Calibri"/>
        <family val="2"/>
        <scheme val="minor"/>
      </rPr>
      <t>establecer el procedimiento para resolver la situación jurídica de los vehículos de carga que presenten inconsistencias en su matrícula inicial.</t>
    </r>
  </si>
  <si>
    <r>
      <rPr>
        <b/>
        <u/>
        <sz val="10"/>
        <rFont val="Calibri"/>
        <family val="2"/>
        <scheme val="minor"/>
      </rPr>
      <t xml:space="preserve">HALLAZGO 2. </t>
    </r>
    <r>
      <rPr>
        <sz val="10"/>
        <rFont val="Calibri"/>
        <family val="2"/>
        <scheme val="minor"/>
      </rPr>
      <t>De la información en formato Excel entregada por el RUNT y el  Ministerio de Transporte, a la Comisión de Auditoria de la Contraloría General,  se efectuó un cruce de los certificados emitidos en el Grupo de reposición de vehículos para autorizar el ingreso de vehículos de transporte de carga, con lo que arroja el listado entregado por el RUNT, se observó que aún no se ha registrado en el RUNT en su totalidad la información relativa al ingreso de vehículos de transporte de carga de las vigencias 2011 y 2012</t>
    </r>
  </si>
  <si>
    <r>
      <rPr>
        <b/>
        <u/>
        <sz val="10"/>
        <rFont val="Calibri"/>
        <family val="2"/>
        <scheme val="minor"/>
      </rPr>
      <t>HALLAZGO 9.</t>
    </r>
    <r>
      <rPr>
        <sz val="10"/>
        <rFont val="Calibri"/>
        <family val="2"/>
        <scheme val="minor"/>
      </rPr>
      <t xml:space="preserve"> Seguimiento Evaluación del Transporte Urbano (Administrativo) 
</t>
    </r>
    <r>
      <rPr>
        <u/>
        <sz val="10"/>
        <rFont val="Calibri"/>
        <family val="2"/>
        <scheme val="minor"/>
      </rPr>
      <t xml:space="preserve">La información que contiene la actual plataforma presenta deficiencias, </t>
    </r>
    <r>
      <rPr>
        <sz val="10"/>
        <rFont val="Calibri"/>
        <family val="2"/>
        <scheme val="minor"/>
      </rPr>
      <t xml:space="preserve">por cuanto no reporta información sobre la totalidad de los entes involucrados, hecho que resta efectividad a la evaluación del desempeño de cada uno de los Sistemas Integrados de Transporte Masivo en operación, a través de los indicadores definidos. </t>
    </r>
  </si>
  <si>
    <r>
      <rPr>
        <b/>
        <u/>
        <sz val="10"/>
        <rFont val="Calibri"/>
        <family val="2"/>
        <scheme val="minor"/>
      </rPr>
      <t>Hallazgo 13.</t>
    </r>
    <r>
      <rPr>
        <sz val="10"/>
        <rFont val="Calibri"/>
        <family val="2"/>
        <scheme val="minor"/>
      </rPr>
      <t xml:space="preserve"> Implementación del Sistema Integral Nacional de Información de Carreteras (SINC) y del Sistema de Información Geográfica “Plan Vial Regional” (SIGPVR). La consulta del SINC a través de la web no muestra la suficiente información que se considere de valor para que, como se cita en el artículo 4°, sea una herramienta en la toma de decisiones para la concesión de licencias y permisos por parte de las curadurías, debido a que, por la falta de funcionabilidad de la aplicación, se hace difícil la consulta de información. </t>
    </r>
  </si>
  <si>
    <r>
      <rPr>
        <b/>
        <sz val="10"/>
        <rFont val="Calibri"/>
        <family val="2"/>
        <scheme val="minor"/>
      </rPr>
      <t xml:space="preserve">Hallazgo 16. </t>
    </r>
    <r>
      <rPr>
        <sz val="10"/>
        <rFont val="Calibri"/>
        <family val="2"/>
        <scheme val="minor"/>
      </rPr>
      <t xml:space="preserve">Fallas en la Comunicación y Ausencias de Procedimiento (Administrativo)
La Resolución 008188 del 3 de septiembre de 2012 delegó en el Subdirector de Talento Humano y en el Subdirector Administrativo y Financiero la ordenación del gasto y el pago de todas las obligaciones sin límite de cuantía  a cargo de la entidad, originadas en procesos judiciales, pago de condenas, provenientes de sentencias, conciliaciones, laudos arbitrales o cualquier otro mecanismo; así mismo la facultad de determinar la procedencia de acciones contra terceros como consecuencia de su conducta dolosa o gravemente culposa y que haya dado reconocimiento indemnizatorio por parte del Estado se encuentra otorgada al Comité de Conciliación y Defensa Judicial.
De tal forma, no se refleja una comunicación periódica entre la Oficina Asesora Jurídica y las dos Subdirecciones mencionadas, que permita realizar un cruce entre los pagos efectivamente realizados por estas dependencias a fin de realizar el correspondiente análisis con observancia de los términos, para determinar si obedecen a la conducta descrita en el párrafo anterior, es decir, no cuentan con un procedimiento claro y documentado donde una vez realizado el pago o el último pago si es el caso se informe a la oficina correspondiente, con el fin de iniciar las acciones pertinentes, la acción civil o disciplinaria y evitar un detrimento de carácter pecuniario mayor. </t>
    </r>
  </si>
  <si>
    <r>
      <rPr>
        <b/>
        <u/>
        <sz val="10"/>
        <rFont val="Calibri"/>
        <family val="2"/>
        <scheme val="minor"/>
      </rPr>
      <t>Hallazgo No 39 Propiedad Planta y Equipo - Bienes en bodega sin dar de baja (Administrativo):</t>
    </r>
    <r>
      <rPr>
        <b/>
        <sz val="10"/>
        <rFont val="Calibri"/>
        <family val="2"/>
        <scheme val="minor"/>
      </rPr>
      <t xml:space="preserve"> </t>
    </r>
    <r>
      <rPr>
        <sz val="10"/>
        <rFont val="Calibri"/>
        <family val="2"/>
        <scheme val="minor"/>
      </rPr>
      <t>En los estados financieros a diciembre de 2013 la Propiedad Planta y Equipo se encuentra sobrestimada en $248 millones debido a que en la Dependencia de informática existen bienes que han sido retirados por inservibles y obsoletos como: Tablero electrónico, Plaqueta de Transferencia Automática, RACKS, Armario de Cableado Estructurado, además no se conoce a quien están asignados en su inventario individual, afectando la razonabilidad de las cifras de la cuenta de los Equipos de Comunicación y Computación.
De otra parte, existen en bodega bienes sin ninguna organización, que aparecen en Balance como activos retirados por $8.931.5 millones, como Computadores, muebles, automóviles, camionetas, buses, volquetas, furgón, grúas, lanchas, motos, basculas y otros que llevan varios años de permanencia en bodega y que actualmente están en condiciones de inservibles, y sobre los cuales en su momento no se hizo ninguna gestión de remate, permuta, donación o baja.
Lo anterior demuestra la falta de Gestión de la administración de la entidad para el cuidado de los Bienes y recursos del estado y falta de Control interno en la vigilancia y manejo de los mismos.</t>
    </r>
  </si>
  <si>
    <r>
      <rPr>
        <b/>
        <u/>
        <sz val="10"/>
        <rFont val="Calibri"/>
        <family val="2"/>
        <scheme val="minor"/>
      </rPr>
      <t>Hallazgo 43. Inventarios - Almacén (Administrativo):</t>
    </r>
    <r>
      <rPr>
        <sz val="10"/>
        <rFont val="Calibri"/>
        <family val="2"/>
        <scheme val="minor"/>
      </rPr>
      <t xml:space="preserve"> No se encuentra sistematizado el proceso de inventarios y suministros, entradas y salidas de almacén, Bienes Muebles en Bodega, Equipos de Comunicación y Computación, todo se maneja de forma manual en hojas de Excel, lo cual no genera confianza sobre la información registrada y las cifras reflejadas que pueden generar deficiencias que afecten la razonabilidad de las cifras en los inventarios manejados y en la cuenta de Propiedad Planta y Equipo.</t>
    </r>
  </si>
  <si>
    <r>
      <rPr>
        <b/>
        <u/>
        <sz val="10"/>
        <rFont val="Calibri"/>
        <family val="2"/>
        <scheme val="minor"/>
      </rPr>
      <t xml:space="preserve">Hallazgo 1. </t>
    </r>
    <r>
      <rPr>
        <sz val="10"/>
        <rFont val="Calibri"/>
        <family val="2"/>
        <scheme val="minor"/>
      </rPr>
      <t>En los artículos 1°, 2° y  6°,  del Decreto 2085 y modificados por los Decretos 2450 de 2008 y Decreto 1131 de 2009, establecen que el ingreso de vehículos nuevos al servicio público y particular de transporte terrestre automotor de carga, se hará mediante los mecanismos de reposición por desintegración física total o por constitución de una caución consistente en garantía bancaria o póliza de seguros expedida a favor del Ministerio de Transporte, donde garantice que el proceso de desintegración se llevará a cabo en (3) meses; vencido este término sin que se haya realizado el proceso de desintegración, el Ministerio hará exigible la caución. 
De otra parte, el Artículo 4 del Decreto 2085 de 2008 y el Artículo 3 de la Resolución 3253 de 2008, definen que los organismos de tránsito solamente deberán efectuar el registro inicial de vehículos de transporte terrestre automotor de carga, de servicio particular o público, hasta tanto cuenten con la certificación de cumplimiento de requisitos para el registro inicial expedido por el Ministerio de Transporte, que garantice que el solicitante cumplió con todos los requisitos establecidos.
Revisadas (1077) carpetas  donde reposan los documentos para el ingreso de vehículos de transporte de carga en algunos Organismos de Tránsito , se observó que (143) de éstos vehículos que ingresaron al País, no contaban con los requisitos exigidos por el Ministerio de Transporte en los artículos 2° o 6° del Decreto 2085 de 2008, y las modificaciones realizadas en los Decretos 2450 de 2008 y 1131 de 2009; como son: el certificado de cumplimiento de requisitos o la certificación de aprobación de caución expedida por el Ministerio de Transporte, toda vez, que se encontró que el ingreso de los vehículos de transporte de carga, se efectuó en algunos casos, con documentos que no fueron expedidos por el Ministerio para el trámite de matrícula ante estos organismos y en otros, que en las carpetas donde se archivan los soportes para el ingreso del vehículo, no reposa ningún documento aprobado por el Ministerio. Lo anterior genera un presunto detrimento al Estado por $8.170 millones, por cuanto se debió constituir póliza a favor del Ministerio de transporte por cada uno de estos vehículos nuevos que ingresaron. La responsabilidad de la eventual incidencia fiscal del presente hallazgo estaría en principio en cabeza de los Organismos de Tránsito mencionados.</t>
    </r>
  </si>
  <si>
    <r>
      <rPr>
        <b/>
        <u/>
        <sz val="10"/>
        <rFont val="Calibri"/>
        <family val="2"/>
        <scheme val="minor"/>
      </rPr>
      <t xml:space="preserve">Hallazgo 5. </t>
    </r>
    <r>
      <rPr>
        <b/>
        <sz val="10"/>
        <rFont val="Calibri"/>
        <family val="2"/>
        <scheme val="minor"/>
      </rPr>
      <t>SISETU</t>
    </r>
    <r>
      <rPr>
        <sz val="10"/>
        <rFont val="Calibri"/>
        <family val="2"/>
        <scheme val="minor"/>
      </rPr>
      <t xml:space="preserve">  La plataforma actual del SISETU,  presenta deficiencias en cuanto a la utilización del contenido de su información, debido a que carece de datos sobre la totalidad de los entes involucrados</t>
    </r>
  </si>
  <si>
    <r>
      <rPr>
        <b/>
        <u/>
        <sz val="10"/>
        <rFont val="Calibri"/>
        <family val="2"/>
        <scheme val="minor"/>
      </rPr>
      <t>Hallazgo 23.</t>
    </r>
    <r>
      <rPr>
        <sz val="10"/>
        <rFont val="Calibri"/>
        <family val="2"/>
        <scheme val="minor"/>
      </rPr>
      <t xml:space="preserve"> Incumplimiento de metas en relación Centro Nacional de Fronteras – CENAF y plan de acción fluvial.  Administrativo.
Estos dos proyectos que persiguen la adecuación y mantenimiento de los Centros de Fronteras y la estructuración de un Plan de Acción Fluvial con el propósito de definir la reglamentación en materia de tránsito fluvial respectivamente; transcurrido el periodo donde debieron desarrollarse, no presentan porcentaje alguno (0 %) en ejecución, respecto del avance del producto, y como se registra y observa en las filas 5 y 6 del   “Cuadro de Avances y logros del Plan Indicativo-2012”.
Mediante Decreto 2260/12 se  contra-acreditó el recurso presupuestal que por valor de $1.000 millones estaba destinado para el  mantenimiento y reparaciones locativas de los Centros Nacionales de Fronteras por cuanto en un local donde se encuentran oficinas de otras Entidades no se permite la inversión de dichos recursos. Lo anterior evidencia el desconocimiento de la normatividad respectiva y la inadecuada planeación del proyecto que se inscribió en el Plan indicativo en comento.
Por otra parte el Plan de Acción fluvial no evidenció la estructuración de ninguna reglamentación, en consecuencia no se efectuó revisión ni diagnóstico sobre la normatividad existente en el modo fluvial, para conseguir la reglamentación en materia de tránsito para este aspecto; denotando con esta inacción, la deficiencia en la coordinación con otras Entidades, debilidad en la Gestión y afectación del objetivo misional de la Entidad.</t>
    </r>
  </si>
  <si>
    <r>
      <rPr>
        <b/>
        <u/>
        <sz val="10"/>
        <rFont val="Calibri"/>
        <family val="2"/>
        <scheme val="minor"/>
      </rPr>
      <t>Hallazgo 24.</t>
    </r>
    <r>
      <rPr>
        <sz val="10"/>
        <rFont val="Calibri"/>
        <family val="2"/>
        <scheme val="minor"/>
      </rPr>
      <t xml:space="preserve"> Centro Inteligente De Control De Tránsito Y Transporte –CICOTT y Sistemas Inteligentes De Transporte-SIT-CICTT. Para la consecución de estos objetivos se suscribió convenio especial No. 181-2011 entre el Ministerio del Transporte y COLCIENCIAS y se suscribió contrato  120/12 con Nicolás Llano Naranjo . No se ha reportado avance de los objetivos.</t>
    </r>
  </si>
  <si>
    <r>
      <rPr>
        <b/>
        <u/>
        <sz val="10"/>
        <rFont val="Calibri"/>
        <family val="2"/>
        <scheme val="minor"/>
      </rPr>
      <t>Hallazgo 19.</t>
    </r>
    <r>
      <rPr>
        <u/>
        <sz val="10"/>
        <rFont val="Calibri"/>
        <family val="2"/>
        <scheme val="minor"/>
      </rPr>
      <t xml:space="preserve"> Sistema Integral Nacional de Información de  Carreteras. (Administrativo, Disciplinario y Fiscal).</t>
    </r>
    <r>
      <rPr>
        <sz val="10"/>
        <rFont val="Calibri"/>
        <family val="2"/>
        <scheme val="minor"/>
      </rPr>
      <t xml:space="preserve"> En el marco del convenio interadministrativo para el análisis, diseño e implementación del SINC, se pactaron entre las obligaciones del IGAC la "verificación tanto de la arquitectura como de la solución tecnológica para la implementación del SINC”, “Instalación y Configuración de la aplicación y los servicios web desarrollados para el SINC” y la “Realización de pruebas de unidades – centradas en módulos-, integración y conectividad” y para el Ministerio “Garantizar que una vez se finalice la etapa de análisis , y de acuerdo con la arquitectura y plataforma tecnológica establecida (ESRI), se cuente con el Software y Hardware necesarios para la implementación del SINC, en las instalaciones del Ministerio o en el lugar que éste determine en la ciudad de Bogotá”; durante el proceso de instalación del SINC en los servidores provistos por el Ministerio, se presentaron inconvenientes técnicos asociados al software base requerido, al bajo rendimiento en la visualización de la aplicación SINC y el bloqueo de los servicios web , razones por las cuales no se instaló el componente PVR desarrollado por el IGAC y adicionalmente fue necesario desinstalar los servicios web geográficos desarrollados. La versión del SINC instalada en estas condiciones por el IGAC estuvo publicada durante algunos meses en el portal web del Ministerio.
Por su parte, las entidades generadoras de la información debían crear los mecanismos para poder consumir los servicios web geográficos desarrollados, actividad que a la fecha de terminación del convenio no se había adelantado . 
Los entregables del convenio fueron recibidos a satisfacción por el Ministerio, como consta en el acta de recibo final suscrita en diciembre de 2010. 
Independientemente de la ejecución del convenio mencionado, el grupo PVR continuó utilizando su propio aplicativo, destinando un consultor para adelantar las labores de depuración, validación y actualización de información y mantenimiento del mismo , además las actividades necesarias para la integrar la información de SIGVIAL con el SINC.
En el 2011 el Ministerio inició el desarrollo de una nueva versión del SINC, pasando nuevamente del lenguaje de programación .NET a PHP, esta versión beta está publicada en el portal institucional del Ministerio en reemplazo de la desarrollada por el IGAC. La actual versión se encuentra incompleta, por cuanto hay botones que no ofrecen funcionalidad, la presentación de algunos elementos en el mapa es poco adecuada , no se ofrece información inventariada de las vías, ni las opciones de consulta que tenía la versión del IGAC. El desarrollo y soporte tecnológico de la actual versión del SINC están a cargo de un consultor que pertenece al grupo Plan Vial Regional, asimismo el servidor  donde está instalado el SINC fue adquirido para el PVR. 
Si bien la Ley asigna al Ministerio de Transporte la responsabilidad de definir los plazos y términos para la actualización de la información del sistema, a abril de 2012 aún no han sido definidos y el sistema   no ha entrado formalmente en operación en las condiciones establecidas en la ley.
</t>
    </r>
  </si>
  <si>
    <r>
      <rPr>
        <b/>
        <u/>
        <sz val="10"/>
        <rFont val="Calibri"/>
        <family val="2"/>
        <scheme val="minor"/>
      </rPr>
      <t>Hallazgo 34.</t>
    </r>
    <r>
      <rPr>
        <u/>
        <sz val="10"/>
        <rFont val="Calibri"/>
        <family val="2"/>
        <scheme val="minor"/>
      </rPr>
      <t xml:space="preserve"> Sistema de Información, Evaluación y Seguimiento al Transporte Urbano (SISETU).  (Administrativo). </t>
    </r>
    <r>
      <rPr>
        <sz val="10"/>
        <rFont val="Calibri"/>
        <family val="2"/>
        <scheme val="minor"/>
      </rPr>
      <t xml:space="preserve">
Frente a la operación del sistema SISETU y el reporte de información se observa:
Inconsistencias en la información de indicadores publicada en el sitio web, por cuanto aparecen reportes para los años 2002 y 2003 pese a que los entes gestores no habían iniciado operación; según el Ministerio son datos tomados como línea base y no corresponden a la operación de los SIMT, no obstante crean confusión a los ciudadanos y usuarios del sistema.  También se observan casos de indicadores que no registran reporte alguno .
Debilidades en el reporte de información por parte de los entes gestores de conformidad con la periodicidad establecida en la resolución 4147 de 2009. El SISETU únicamente ofrece funcionalidad para el registro de los resultados,  el cálculo de los 34 indicadores está a cargo de los entes gestores. Se ha detectado inexactitud de la información reportada, por cuanto la aplicación de la metodología para la medición de los indicadores no ha sido aplicada adecuada y uniformemente por los entes gestores. La UMUS ha solicitado a los entes gestores el envío por correo electrónico de la información soporte de los cálculos, pero esta no queda reflejada en el sistema.
En el registro de acciones , que presenta cada acción realizada por el usuario desde el momento de su creación en el sistema, se observan accesos a partir del año 2008, si bien aún no estaban en operación los respectivos entes gestores. Asimismo,  la existencia en el sistema de usuarios  que no corresponden a un ente gestor pero que han realizado acciones de borrado, login y edición de valores.
El administrador del sistema desconoce los detalles técnicos del mismo que fue desarrollado por una firma consultora , sin la participación del Grupo de Informática del Ministerio. La interacción entre este Grupo y la UMUS ha sido difícil en cuanto al soporte técnico, cuando es requerido.  En 2011 se  presentaron inconvenientes por cuanto se tenía acceso al SISETU desde la Intranet del Ministerio pero no desde Internet.
El manual del administrador del sistema se encuentra publicado en el sitio web del SISETU lo que genera riesgo de accesos no autorizados ante la exposición al público de información técnica detallada del sistema.
Error en la generación automática de la fecha de actualización en el sitio web del SISETU por cuanto se presenta como última fecha de actualización 23 de mayo de 2008, a pesar de ser evidentes actualizaciones posteriores a esa fecha.
</t>
    </r>
  </si>
  <si>
    <r>
      <rPr>
        <b/>
        <u/>
        <sz val="10"/>
        <rFont val="Calibri"/>
        <family val="2"/>
        <scheme val="minor"/>
      </rPr>
      <t>HALLAZGO 49.</t>
    </r>
    <r>
      <rPr>
        <sz val="10"/>
        <rFont val="Calibri"/>
        <family val="2"/>
        <scheme val="minor"/>
      </rPr>
      <t xml:space="preserve"> Formulación de Indicadores -DT Valle-
Se presenta debilidades en los indicadores de gestión tanto en los presentados en el plan indicativo como en el sistema de gestión de calidad, </t>
    </r>
  </si>
  <si>
    <r>
      <rPr>
        <b/>
        <u/>
        <sz val="10"/>
        <rFont val="Calibri"/>
        <family val="2"/>
        <scheme val="minor"/>
      </rPr>
      <t>Hallazgo 81</t>
    </r>
    <r>
      <rPr>
        <sz val="10"/>
        <rFont val="Calibri"/>
        <family val="2"/>
        <scheme val="minor"/>
      </rPr>
      <t xml:space="preserve">. Pasivos Estimados
Provisión para pensiones se presenta incertidumbre en $1.903 millones, En razón a que no se ha obtenido del Ministerio de Hacienda y Crédito Público el resultado final del cálculo actuarial  correspondiente a los pensionados a cargo del Ministerio de Transporte, a pesar de las reiteradas solicitudes efectuadas la entidad.
</t>
    </r>
  </si>
  <si>
    <r>
      <rPr>
        <b/>
        <sz val="10"/>
        <color indexed="8"/>
        <rFont val="Calibri"/>
        <family val="2"/>
        <scheme val="minor"/>
      </rPr>
      <t xml:space="preserve">HALLAZGO 1. </t>
    </r>
    <r>
      <rPr>
        <sz val="10"/>
        <color indexed="8"/>
        <rFont val="Calibri"/>
        <family val="2"/>
        <scheme val="minor"/>
      </rPr>
      <t>De conformidad  con los informes  de interventoría, la visita realizada por la  Comisión de Auditoria y respuestas a solicitudes de información suministradas la Entidad,  se determinaron las siguientes debilidades : En los sistemas  de puertos  USB  se permite realizar copias; no se realiza mantenimiento de equipos  oportunamente y se presentan fallas en los sistemas de seguridad : hasta el mes  de septiembre  de la vigencia 2015, los correos no son controlados con herramientas automáticas, se hace control manual y algunos usuarios tienen acceso a las cuentas de correo, los mensajes de error son genéricos y no  establecen una verdadera causal, inconsistencias en la información de automotores, entre otros.
La situación descrita denota deficiencias en la supervisión al contrato  de concesión 033 de 2007, por parte del Ministerio. El Concesionario, la interventoría y el Ministerio d no toman las decisiones  oportunas y adecuadas para que el sistema  no sea vulnerable; ocasionando  que los usuarios – actores no encuentren un  sistema dinámico, disponible y accesible que permita realizar los trámites en  tiempo real y oportuno; además conlleva a una adecuada percepción de los usuarios frente al funcionamiento del Sistema RUNT.
Lo anterior, conlleva a presunta connotación disciplinaria por posible  incumplimiento de los artículos 83 y 84 de la ley 1474 de 2011.</t>
    </r>
  </si>
  <si>
    <r>
      <rPr>
        <b/>
        <sz val="10"/>
        <rFont val="Calibri"/>
        <family val="2"/>
        <scheme val="minor"/>
      </rPr>
      <t xml:space="preserve">HALLAZGO 2. </t>
    </r>
    <r>
      <rPr>
        <sz val="10"/>
        <rFont val="Calibri"/>
        <family val="2"/>
        <scheme val="minor"/>
      </rPr>
      <t>Los registros Nacionales  de Empresas Transportadoras (RNET) Y de remolques y semirremolques (RNYS),  en la vigencia 2015, presentaron  retrasos  y no entraron en operación  en su integridad ; no obstante que en el año 2011 se haya impuesto  una sanción  por esto  y otros aspectos en cuantía de $ 1.674,4 millones , respecto al RNET, se tienen las siguientes debilidades: falta de definición y seguimiento en proceso de puesta en operación ,  de oportunidad en la solución  de las inconsistencias presentadas en los datos  al ser migrados , de implementación  del registro  en el radio de acción municipal modalidad de transporte de pasajeros en fusión de empresas, de unificación de capacidad  transportadora, de validación de pólizas y falta de incorporación del transporte mixto .
En cuanto al RNRYS  se  debió a  inconsistencias de información en el proceso de  migración, adicionalmente  la funcionalidad de importación temporal no está activa  para la direcciones territoriales  del Mintransporte, no hay validación de las características del remolque, esto conllevo a que muchos usuarios  a nivel nacional  no hayan podido acceder a la plataforma  y por ende cause inconformidad frente a este sistema .
Lo anterior, debido presuntamente a incumplimientos desde que inicio la concesión y a fallas en el funcionamiento del sistema RUNT; además, probablemente a que el Ministerio no ha tenido en cuenta las observaciones – no conformidades- planteadas  por la interventoría  en la vigencia 2015.</t>
    </r>
  </si>
  <si>
    <r>
      <rPr>
        <b/>
        <sz val="10"/>
        <rFont val="Calibri"/>
        <family val="2"/>
        <scheme val="minor"/>
      </rPr>
      <t xml:space="preserve">HALLAZGO 3. </t>
    </r>
    <r>
      <rPr>
        <sz val="10"/>
        <rFont val="Calibri"/>
        <family val="2"/>
        <scheme val="minor"/>
      </rPr>
      <t xml:space="preserve">De conformidad con la información evaluada, suministrada por la Interventoría, se determinaron una serie de inconformidades al RUNT: "Incongruencias en los inventarios de equipos, el inventario de usuarios autorizados para trabajar el HQ-RUNT no se encuentra actualizado, fallas en los sistemas de seguridad, no está publicada ni divulgada la herramienta colaborativa de chat, falta de integración en línea con algunas entidades como Superintendencia de Puertos y Transporte", las cuales fueron reiterativas en informes mensuales que presentaron al Ministerio durante toda la vigencia de 2015 y en algunos casos hubo solución tardía e inoportuna; sin embargo, la Entidad no tomó las acciones que permitieran mejorar el funcionamiento del sistema; conllevando a demoras y probable insatisfacción de los usuarios. 
Lo anterior conlleva a presunta connotación disciplinaria por posible incumplimiento de los artículos 83 y 84 de la Ley 1474 de 2011, por parte del Ministerio debido a presuntas deficiencias en la supervisión realizada al contrato de concesión 033 de 2007. </t>
    </r>
  </si>
  <si>
    <r>
      <rPr>
        <b/>
        <sz val="10"/>
        <rFont val="Calibri"/>
        <family val="2"/>
        <scheme val="minor"/>
      </rPr>
      <t xml:space="preserve">HALLAZGO 4. </t>
    </r>
    <r>
      <rPr>
        <sz val="10"/>
        <rFont val="Calibri"/>
        <family val="2"/>
        <scheme val="minor"/>
      </rPr>
      <t xml:space="preserve">De conformidad con los niveles de servicio y operación que contempla el contrato de concesión 033 de 2007 en su Anexo B, referente entre otros, con la medición de indicadores de: cumplimiento y calidad del servicio soporte, disponibilidad de la plataforma tecnológica central, disponibilidad de canales, calidad de los procesos de registro de la información, tiempo de ejecución, tiempo promedio entre fallas y resumen, se evidenció que no ha entrado en operación y se encuentra en trámite un nuevo otrosí que sería el mecanismo para activar este componente de control; sin embargo, no se ha firmado, esto ocasiona que el RUNT no pueda ser medido de forma integral y objetiva en su funcionamiento, así como tampoco se pueda medir la percepción de los usuarios frente a su servicio. 
Durante los 7 años de ejecución del contrato no se ha podido medir los desfases y la posible contribución al Fondo de Reposición de equipos. Esto conlleva a determinar que aún no se está aplicando el Anexo B del contrato de concesión 033 de 2007. </t>
    </r>
  </si>
  <si>
    <r>
      <rPr>
        <b/>
        <sz val="10"/>
        <rFont val="Calibri"/>
        <family val="2"/>
        <scheme val="minor"/>
      </rPr>
      <t xml:space="preserve">HALLAZGO  5. </t>
    </r>
    <r>
      <rPr>
        <sz val="10"/>
        <rFont val="Calibri"/>
        <family val="2"/>
        <scheme val="minor"/>
      </rPr>
      <t xml:space="preserve">La Concesión RUNT recibió instrucciones de la Interventoría para realizar ajustes en la contabilidad, referente al Inventario de bienes de Propiedad, Planta y Equipos, así como de Licencias, según el documento R201508687 RUNT-RDC-CSR-1017-2015, comunicación CSR.4721.2015 — Inventario semestral de bienes del Sistema de información RUNT a 30 junio 2015, por costos directamente atribuibles como un mayor valor de la compra, a fin de reflejarlos en los estados financieros a 30 de noviembre de 2015. 
Sin embargo, se evidenció que algunas facturas no fueron ajustadas, argumentando que "(...) No es posible realizar ajustes sobre facturas del año 2014 por cierre de estados financieros", lo cual no corresponde a la práctica contable. 
De otra parte, en la información recibida en documentos suministrados por el Ministerio de Transporte no se hace mención frente a lo indicado por la Interventoría respecto a la Orden de Pago No. 4019 2015-04-17 y a las aclaraciones solicitadas en la comunicación RUNT-RDC-CSR-999-2015 de 9 de octubre de 2015. 
En la respuesta a la observación, el Ministerio de Transporte no adjuntó los documentos mencionados en la misma; igualmente, indicó oficios que no soportan el argumento de realización del ajustes que permitan validar el registro de dichas operaciones. 
Lo anteriormente expuesto conlleva a establecer que el registro incluido en la contabilidad del Ministerio de Transporte en Cuentas de Orden, no es consistente en $673,8 millones, sin incluir el efecto del tema de la venta de equipos sustituidos en el proceso de reposición. </t>
    </r>
  </si>
  <si>
    <r>
      <rPr>
        <b/>
        <sz val="10"/>
        <rFont val="Calibri"/>
        <family val="2"/>
        <scheme val="minor"/>
      </rPr>
      <t xml:space="preserve">HALLAZGO 6. </t>
    </r>
    <r>
      <rPr>
        <sz val="10"/>
        <rFont val="Calibri"/>
        <family val="2"/>
        <scheme val="minor"/>
      </rPr>
      <t>Como resultado del análisis del cruce de correspondencia entre la Interventoría, la Concesión RUNT y el Ministerio de Transporte, se observa que el Concesionario incumple con la obligación de enviar los reportes y realizar los ajustes al inventario de propiedad, planta y equipo, dado que el mecanismo de control y seguimiento adoptado por el Ministerio no ha sido adecuado, hecho que desencadena actuaciones y comunicaciones de las partes que excluye acciones efectivas para la ejecución del contrato de concesión', así mismo, afecta la calidad de la información que el Ministerio de Transporte registra en sus Cuentas de Orden y en los saldos de Propiedad, Planta y Equipos y Licencias que finalmente incorporará en sus activos al finalizar la Concesión. 
En la situación indicada el Ministerio incumple presuntamente lo ordenado por la Ley 1474 de 2011 en sus artículos 84 y 86. Hecho que determina una presunta incidencia disciplinaria por el posible incumplimiento de las referidas normas.</t>
    </r>
  </si>
  <si>
    <r>
      <rPr>
        <b/>
        <sz val="10"/>
        <rFont val="Calibri"/>
        <family val="2"/>
        <scheme val="minor"/>
      </rPr>
      <t>HALLAZGO 7.</t>
    </r>
    <r>
      <rPr>
        <sz val="10"/>
        <rFont val="Calibri"/>
        <family val="2"/>
        <scheme val="minor"/>
      </rPr>
      <t xml:space="preserve"> Se evidenció que el Ministerio de Transporte al registrar en el Departamento Nacional de Planeación — DNP el proyecto "Administración Gerencia! de! RUNT y Organización para la investigación y desarrollo (...)" estableció una organización presupuestal que en la práctica no es coherente con el propósito de la Ley 1005 de 2006, y el Contrato 033 de 2007, referente a la investigación y desarrollo de nuevas tecnologías dirigidas a temas de seguridad en el sector tránsito y transporte. 
Ejemplo de lo indicado se encuentra en la contratación financiada en 2015 con recursos del Fondo Cuenta (que incluye el 5% inicialmente determinado para investigación y desarrollo de nuevas tecnologías dirigidas a temas de seguridad en el sector tránsito y transporte), por cuanto se destinó el 65% para la adquisición de bienes operativos, servicios administrativos, financieros y legales y el contrato 340, asimilable al tema de seguridad, resultó incumplido por parte del Contratista, circunstancia que equivale a ejecución del cero por ciento, para el tema que nos ocupa. 
Lo anteriormente expuesto posiblemente ha debilitado la efectiva capacidad de investigar, desarrollar e implementar nuevas tecnologías dirigidas a temas de seguridad en el sector tránsito y transporte. </t>
    </r>
  </si>
  <si>
    <r>
      <rPr>
        <b/>
        <sz val="10"/>
        <rFont val="Calibri"/>
        <family val="2"/>
        <scheme val="minor"/>
      </rPr>
      <t xml:space="preserve">HALLAZGO 8. </t>
    </r>
    <r>
      <rPr>
        <sz val="10"/>
        <rFont val="Calibri"/>
        <family val="2"/>
        <scheme val="minor"/>
      </rPr>
      <t xml:space="preserve">Contrato Interadministrativo 340 de 2015. El Ministerio de Transporte y la Universidad Distrital Francisco José de Caldas, suscribieron el Contrato Interadministrativo 340 de 2015, con el objeto de realizar el </t>
    </r>
    <r>
      <rPr>
        <i/>
        <sz val="10"/>
        <rFont val="Calibri"/>
        <family val="2"/>
        <scheme val="minor"/>
      </rPr>
      <t xml:space="preserve">"Estudio que estructure y presente  propuestas de modificación del marco regulatorio y que evalúe la operación de los Centros Integrales de Atención , de Reconocimiento de Conductores, De Diagnóstico Automotor y de Enseñanza Automovilística, frente a la regulación que reglamenta su funcionamiento y operación y sus efectos en la seguridad vial." </t>
    </r>
    <r>
      <rPr>
        <sz val="10"/>
        <rFont val="Calibri"/>
        <family val="2"/>
        <scheme val="minor"/>
      </rPr>
      <t xml:space="preserve">En desarrollo del Contrato Interadministrativo se presentó incumplimiento de las obligaciones a cargo de la Universidad Distrital Francisco José de Caldas, conforme queda corroborado con lo contenido en el Memorando 20164010055983 del 05 de abril de 2016, donde se señala en el numeral 5: </t>
    </r>
    <r>
      <rPr>
        <i/>
        <sz val="10"/>
        <rFont val="Calibri"/>
        <family val="2"/>
        <scheme val="minor"/>
      </rPr>
      <t>"Que a la fecha se han entregado en múltiples oportunidades los informes de los Hitos 3 y 4 pero estos han sido sucesivamente devueltos al no cumplir con los requisitos estipulados en el contrato por lo que esta supervisión no ha autorizado ni el tercero (3) ni el cuarto (4) de los pagos inicialmente programados".</t>
    </r>
    <r>
      <rPr>
        <sz val="10"/>
        <rFont val="Calibri"/>
        <family val="2"/>
        <scheme val="minor"/>
      </rPr>
      <t xml:space="preserve"> Así mismo, en el numeral 6 se precisa: "</t>
    </r>
    <r>
      <rPr>
        <i/>
        <sz val="10"/>
        <rFont val="Calibri"/>
        <family val="2"/>
        <scheme val="minor"/>
      </rPr>
      <t xml:space="preserve">Que esta supervisión en reiteradas ocasiones ha solicitado la entrega por parte del contratista de la información que deben contener los Hitos 3 y 4, de cuyas comunicaciones remito copia adjunta y relaciono a continuación: Radicado MT No. 20154010409861 del 17/12/2015. 2) Radicado MT No. </t>
    </r>
    <r>
      <rPr>
        <sz val="10"/>
        <rFont val="Calibri"/>
        <family val="2"/>
        <scheme val="minor"/>
      </rPr>
      <t xml:space="preserve"> 20164010007891 del 15/01/2016. 3) Radicado Mt No. 20164010139461 del 18/03/2016. 4) Radicado MT No. 20164010148371 del 01/04/2016. Y finalmente en el numeral 7 se indica: "Que el plazo de ejecución del contrato finalizó el día 14 de diciembre de 2015 y que hoy nos encontramos a pocos días para cumplir el plazo de cuatro (4) meses establecido en la Cláusula vigésimo Segunda (22) del Contrato 340 de 2015 para efectuar la liquidación." De acuerdo con los numerales citados, los productos a entregar por parte del contratista tenían como plazo el 14 de diciembre de 2015, y la Supervisión en reiteradas ocasiones solicitó la entrega por parte del contratista de la información conforme los hitos 3 y 4, de los cuales en múltiples oportunidades se habían entregado los informes de los mencionados hitos, sin embargo los mismo fueron devueltos por no cumplir con los requisitos estipulados en el contrato. En efecto este hecho representa un presunto incumplimiento del contrato, y si en esa fecha no se entregaron, el contratista presuntamente estaba incumpliendo el contrato, por lo tanto le correspondía a los supervisores inmediatamente dar aviso al Ministerio con el fin de que procediera a tomar las medidas administrativas correspondientes en relación con las multas y las pólizas, conforme lo señalado en la cláusula décima segunda del Contrato Interadministrativo 340 de 2015. El Ministerio de Transporte en respuesta a la Contraloría General de la República afirma que la Universidad Distrital radicó los entregables 3 y 4 dentro de los términos, esto es, el último día del vencimiento del contrato, no obstante se reitera que los resultados del contrato han sido entregados en múltiples oportunidades por parte de la Universidad Distrital y consecutivamente devueltos por parte de la Supervisión por cuando no reúnen los requisitos contractuales. En este sentido, el Ministerio afirma en la respuesta que los productos fueron entregados y que lo que la Supervisión ha cuestionado, es que el contenido de los mismos no se ajusta a lo señalado en las clausulas contractuales. Con base en esta respuesta se ratifica el presunto incumplimiento del contratista en la ejecución del contrato. Respuesta radicado MT No. 20164010421841 del 27/09/2016. De acuerdo con lo anterior, el presunto incumplimiento tiene como causa que las situaciones descritas en las consideraciones del contrato que se pretendían solucionar con el mismo no fueron solucionadas y en efecto se evidencia como efecto que EL Ministerio no ha declarado el siniestro de incumplimiento y no ha hecho efectiva la póliza de cumplimiento. Así las cosas resultan vulnerados presuntamente los artículos 4,5,26 numerales 1,2 y 8 de la Ley 80 de 1993. De la misma manera presuntamente se vulnera la Ley 1474 de 2011 en los artículos 83 a 86 y se genera un presunto detrimento patrimonial aproximado del 40% del valor del contrato, de conformidad con la Ley 610 de 2000. El Ministerio en la respuesta a la observación afirma que luego de un análisis detallado de los informes evidenció el presunto incumplimiento del contrato. A continuación relaciona las solicitudes de informes, aclaraciones y explicaciones sobre el desarrollo de la ejecución contractual respecto d ellos hitos 3 y 4 con radicados que van desde el 17 de diciembre de 2015, hasta el 01 de abril de 2016. En la norma citada es clara que el supervisor está obligado a informar a la Entidad contratante de los hechos o circunstancias que puedan poner o pongan en riesgo el cumplimiento del contrato o cuando tal incumplimiento se presente. Por este fundamento normativo es que presuntamente incurre en responsabilidad el supervisor por cuanto desde el mes de diciembre omitió informar al Ministerio de los hechos de presunto incumplimiento del contratista y solo informó de este hecho hasta el mes de abril de 2016. EL ministerio en la respuesta a la observación aduce con relación a los pagos que estos fueron realizados siguiendo las obligaciones del contrato y que en ese momento no se percibía incumplimiento por parte de la Universidad y que no canceló el valor restante del contrato por actividades que no cumplían los requisitos contractuales. Como quiera que el Ministerio reconoce la ocurrencia de un presunto incumplimiento del contrato por parte de la Universidad, es necesario determinar la procedencia de los pagos que realizó el Ministerio en el contacto del presunto incumplimiento reconocido y de la valoración de los productos entregados con el fin de determinar si representan un producto terminado por sí mismos, representativo del valor pagado por el Ministerio. Considerando lo manifestado en el párrafo precedente, se solicitará Indagación Preliminar con el fin de determinar la cuantía efectiva del presunto detrimento al erario público, de conformidad con lo establecido en el artículo 39 de la Ley 610 de 2000. </t>
    </r>
  </si>
  <si>
    <r>
      <rPr>
        <b/>
        <sz val="10"/>
        <rFont val="Calibri"/>
        <family val="2"/>
        <scheme val="minor"/>
      </rPr>
      <t xml:space="preserve">HALLAZGO 9. </t>
    </r>
    <r>
      <rPr>
        <sz val="10"/>
        <rFont val="Calibri"/>
        <family val="2"/>
        <scheme val="minor"/>
      </rPr>
      <t xml:space="preserve">Supervisión Contrato de Concesión No. 033 de 2007. Informes mensuales. </t>
    </r>
  </si>
  <si>
    <r>
      <rPr>
        <b/>
        <sz val="10"/>
        <rFont val="Calibri"/>
        <family val="2"/>
        <scheme val="minor"/>
      </rPr>
      <t xml:space="preserve">HALLAZGO 10. </t>
    </r>
    <r>
      <rPr>
        <sz val="10"/>
        <rFont val="Calibri"/>
        <family val="2"/>
        <scheme val="minor"/>
      </rPr>
      <t xml:space="preserve">Supervisión Contrato de Concesión 033 de 2007. Para la vigencia 2015, en los siguientes informes de interventoría del contrato de concesión, se presentan las siguientes situaciones: - Se evidenciaron reiteradas observaciones, algunas corresponden a vigencias anteriores. Si bien la Entidad soporta que ha ido subsanando las diferentes situaciones, la observación permanece, toda vez que se denota deficiencias en el mecanismo para solucionar las mismas de manera oportuna, que permitan la efectiva ejecución del Contrato 033 de 2007. - La interventoría presenta los informes mensuales con un análisis a la gestión financiera sin las características que debe contener dicha herramienta, sin que sirva de soporte a la labor de la supervisión, esto obedece a que la interventoría no cuenta con la información financiera oportuna por parte de la Concesión. - Falta de entrega por parte del concesionario de respuestas a las comunicaciones y observaciones que realiza la interventoría. Sin embargo, el Ministerio de Transporte en su rol de supervisor del contrato de Concesión dejó de iniciar el proceso sancionatorio detectado por la interventoría en varias ocasiones, lo que se aleja presuntamente de lo estipulado en la Ley 1474 de 2011. Teniendo en cuenta las situaciones descritas anteriormente, se concluye que el Ministerio presentó debilidades y falencias en el momento de cumplir con la supervisión efectiva del contrato de Concesión 033 de 2007, situación que conlleva a presunta connotación disciplinaria por posible incumplimiento de sus funciones como supervisor del contrato. </t>
    </r>
  </si>
  <si>
    <r>
      <rPr>
        <b/>
        <sz val="10"/>
        <rFont val="Calibri"/>
        <family val="2"/>
        <scheme val="minor"/>
      </rPr>
      <t>HALLAZGO 11.</t>
    </r>
    <r>
      <rPr>
        <sz val="10"/>
        <rFont val="Calibri"/>
        <family val="2"/>
        <scheme val="minor"/>
      </rPr>
      <t xml:space="preserve"> Informes de Control y Seguimiento por parte del Ministerio a la Concesión RUNT e Interventoría. La Contraloría en oficio No. AMT-RUNT-001 del 8 de agosto de 2016, solicitó los informes de Seguimiento y Control realizados por el Ministerio a los contratos de Concesión 033 de 2007 y de Interventoría 210 de 2013, los cuales no fueron allegados a la Comisión; con lo anterior se observa que el Ministerio no cuenta con las herramientas efectivas de control y seguimiento para la toma de decisiones. Esta situación conlleva a que la Entidad presente falencias en la medición de la Gestión Financiera que hace parte del control de los bienes y recursos del Estado. </t>
    </r>
  </si>
  <si>
    <r>
      <rPr>
        <b/>
        <sz val="10"/>
        <rFont val="Calibri"/>
        <family val="2"/>
        <scheme val="minor"/>
      </rPr>
      <t xml:space="preserve">HALLAZGO 12. </t>
    </r>
    <r>
      <rPr>
        <sz val="10"/>
        <rFont val="Calibri"/>
        <family val="2"/>
        <scheme val="minor"/>
      </rPr>
      <t xml:space="preserve">Manual de Procesos y Procedimientos - Mapa de Riesgos y Procedimientos. El Ministerio de Transporte, en su página WEB, cuenta con la plataforma DARUMA, que contiene documentos relacionados con el Manual del Procesos y Procedimientos y el Mapa de Riesgos de la Entidad; sin embargo, no se evidencia el enlace de las funciones de control y seguimiento a la Concesión, asignadas al Grupo RUNT, creado mediante Resolución 004175 de 2007. Igualmente, el mapa de riesgos del Ministerio no incluye a los contratos de Concesión, lo cual no permite medir y prevenir situaciones riesgosas que puedan presentarse en desarrollo de los mismos; circunstancia que posiblemente conlleve a falencias en el momento de mitigar tales riesgos; este evento genera una menor efectividad y eficiencia en la medición de los recursos del Estado administrados por la Entidad. Por lo anterior, se evidencia que la Entidad presuntamente incumple lo dispuesto en el artículo 4, literal e y el artículo 6 de la Ley  872 de 2003 y el artículo 1 del Decreto 943 de 2014; esto hace que no exista seguimiento, análisis y medición de los procesos señalados, ni se implementen las acciones necesarias para alcanzar los resultados planificados y la mejora continua de los mismos.  La situación descrita da a lugar una presunta connotación disciplinaria. </t>
    </r>
  </si>
  <si>
    <r>
      <rPr>
        <b/>
        <sz val="10"/>
        <rFont val="Calibri"/>
        <family val="2"/>
        <scheme val="minor"/>
      </rPr>
      <t>HALLAZGO 13</t>
    </r>
    <r>
      <rPr>
        <sz val="10"/>
        <rFont val="Calibri"/>
        <family val="2"/>
        <scheme val="minor"/>
      </rPr>
      <t>. La entidad suministró para el período enero a julio de 2013, información donde registran que los recaudos que hacen parte del ingreso esperado corresponden al 80% y en la información reportada correspondiente de agosto de 2013 a julio de 2016, informan que los recaudos que hacen parte del mismo ingreso esperado es el 91%, situación que evidencia ambigüedad de la Entidad respecto al tema. Es importante aclarar que en el Capítulo I, Régimen General del Contrato, Cláusula Primera, Definiciones, Numeral 40, se señala de forma clara: "</t>
    </r>
    <r>
      <rPr>
        <i/>
        <sz val="10"/>
        <rFont val="Calibri"/>
        <family val="2"/>
        <scheme val="minor"/>
      </rPr>
      <t xml:space="preserve">Ingreso esperado" Se entiende como el total de ingresos en Pesos constantes de diciembre 31 de 2006 que el CONCESIONARIO aspira a recibirá partir del vencimiento del mes dieciocho (18) contado a partir del Acta de Inicio de Ejecución del Contrato y hasta el vencimiento del término establecido en la cláusula TERCERA del Contrato, por concepto de ingreso de datos al R.U.N.T (por registro de trámites) y de expedición de certificados de información, de acuerdo con lo presentado en la Propuesta Económica del CONCESIONARIO (formulario 8 del Anexo 2, incluido en la Propuesta). lo cual corresponde al 91% de las Tarifas que aspira recaudar en el termino señalado anteriormente. el ingreso esperado propuesto para el período comprendido entre el mes 31 contado a partir del acta de inicio de ejecución del Contrato no podrá ser superior al 8 % respecto del Ingreso Esperado propuesto para el período comprendido entre el mes 18 contado a partir del Acta de Inicio de Ejecución del Contrato y el mes 30 contado a partir del Acta de Inicio de Ejecución del Contrato. " </t>
    </r>
    <r>
      <rPr>
        <sz val="10"/>
        <rFont val="Calibri"/>
        <family val="2"/>
        <scheme val="minor"/>
      </rPr>
      <t xml:space="preserve">Por lo anteriormente expuesto, se deduce posible confusión acerca de lo que se entiende por ingreso esperado, de conformidad a lo estipulado en el Contrato de Concesión 033 de 2007, de tal manera, que en su respectivo seguimiento, el Ministerio eventualmente reporte información errónea, referente al valor del ingreso esperado durante la ejecución del contrato. </t>
    </r>
  </si>
  <si>
    <r>
      <rPr>
        <b/>
        <sz val="10"/>
        <rFont val="Calibri"/>
        <family val="2"/>
        <scheme val="minor"/>
      </rPr>
      <t xml:space="preserve">HALLAZGO 14. </t>
    </r>
    <r>
      <rPr>
        <sz val="10"/>
        <rFont val="Calibri"/>
        <family val="2"/>
        <scheme val="minor"/>
      </rPr>
      <t xml:space="preserve">Reporte de Información por parte de la Supervisión del Contrato de Concesión. Con el oficio radicado No. 20164010422521 del 28 de septiembre de 2016, en respuesta a la comunicación AMT-RUNT-008 de la Comisión de la Contraloría, la Entidad reporta un flujo de caja de la Concesión a 30 de junio de 2016, en el cual no se refleja la realidad del ingreso esperado, tampoco  en los egresos se observan las inversiones iniciales realizadas al proyecto. Lo anterior conlleva establecer que el Ministerio presenta debilidades en la información que maneja la Supervisión; así mismo, se evidencia deficiencia de control y seguimiento a la información reportada por la Entidad. </t>
    </r>
  </si>
  <si>
    <r>
      <rPr>
        <b/>
        <u/>
        <sz val="10"/>
        <rFont val="Calibri"/>
        <family val="2"/>
        <scheme val="minor"/>
      </rPr>
      <t xml:space="preserve">HALLAZGO 1. </t>
    </r>
    <r>
      <rPr>
        <sz val="10"/>
        <rFont val="Calibri"/>
        <family val="2"/>
        <scheme val="minor"/>
      </rPr>
      <t>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Interventoría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r>
  </si>
  <si>
    <r>
      <rPr>
        <b/>
        <u/>
        <sz val="10"/>
        <rFont val="Calibri"/>
        <family val="2"/>
        <scheme val="minor"/>
      </rPr>
      <t xml:space="preserve">HALLAZGO 3. </t>
    </r>
    <r>
      <rPr>
        <sz val="10"/>
        <rFont val="Calibri"/>
        <family val="2"/>
        <scheme val="minor"/>
      </rPr>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r>
  </si>
  <si>
    <r>
      <rPr>
        <b/>
        <u/>
        <sz val="10"/>
        <rFont val="Calibri"/>
        <family val="2"/>
        <scheme val="minor"/>
      </rPr>
      <t>HALLAZGO 14.</t>
    </r>
    <r>
      <rPr>
        <sz val="10"/>
        <rFont val="Calibri"/>
        <family val="2"/>
        <scheme val="minor"/>
      </rPr>
      <t xml:space="preserve"> 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Interventoría y el Ministerio de Transporte, la totalidad de los casos de uso identificados para cada uno de los Registros ,</t>
    </r>
  </si>
  <si>
    <r>
      <rPr>
        <b/>
        <u/>
        <sz val="10"/>
        <rFont val="Calibri"/>
        <family val="2"/>
        <scheme val="minor"/>
      </rPr>
      <t xml:space="preserve">HALLAZGO 16. </t>
    </r>
    <r>
      <rPr>
        <sz val="10"/>
        <rFont val="Calibri"/>
        <family val="2"/>
        <scheme val="minor"/>
      </rPr>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r>
  </si>
  <si>
    <r>
      <rPr>
        <b/>
        <u/>
        <sz val="10"/>
        <rFont val="Calibri"/>
        <family val="2"/>
        <scheme val="minor"/>
      </rPr>
      <t xml:space="preserve">HALLAZGO 18. </t>
    </r>
    <r>
      <rPr>
        <sz val="10"/>
        <rFont val="Calibri"/>
        <family val="2"/>
        <scheme val="minor"/>
      </rPr>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Interventoría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r>
  </si>
  <si>
    <r>
      <rPr>
        <b/>
        <u/>
        <sz val="10"/>
        <rFont val="Calibri"/>
        <family val="2"/>
        <scheme val="minor"/>
      </rPr>
      <t>HALLAZGO 19.</t>
    </r>
    <r>
      <rPr>
        <sz val="10"/>
        <rFont val="Calibri"/>
        <family val="2"/>
        <scheme val="minor"/>
      </rPr>
      <t xml:space="preserve"> 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r>
  </si>
  <si>
    <r>
      <rPr>
        <b/>
        <u/>
        <sz val="10"/>
        <rFont val="Calibri"/>
        <family val="2"/>
        <scheme val="minor"/>
      </rPr>
      <t xml:space="preserve">HALLAZGO 25. </t>
    </r>
    <r>
      <rPr>
        <sz val="10"/>
        <rFont val="Calibri"/>
        <family val="2"/>
        <scheme val="minor"/>
      </rPr>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r>
  </si>
  <si>
    <r>
      <rPr>
        <b/>
        <u/>
        <sz val="10"/>
        <rFont val="Calibri"/>
        <family val="2"/>
        <scheme val="minor"/>
      </rPr>
      <t xml:space="preserve">HALLAZGO 49. </t>
    </r>
    <r>
      <rPr>
        <sz val="10"/>
        <rFont val="Calibri"/>
        <family val="2"/>
        <scheme val="minor"/>
      </rPr>
      <t xml:space="preserve">Deficiencias en el registro oportuno de horas de capacitación en los CEA´s.  Administrativo                se encontró que no se está validando la asistencia a todas las clases del programa académico de los alumnos en la plataforma RUNT;  </t>
    </r>
  </si>
  <si>
    <r>
      <rPr>
        <b/>
        <u/>
        <sz val="10"/>
        <rFont val="Calibri"/>
        <family val="2"/>
        <scheme val="minor"/>
      </rPr>
      <t xml:space="preserve">HALLAZGO 50. </t>
    </r>
    <r>
      <rPr>
        <sz val="10"/>
        <rFont val="Calibri"/>
        <family val="2"/>
        <scheme val="minor"/>
      </rPr>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r>
  </si>
  <si>
    <r>
      <rPr>
        <b/>
        <u/>
        <sz val="10"/>
        <rFont val="Calibri"/>
        <family val="2"/>
        <scheme val="minor"/>
      </rPr>
      <t>HALLAZGO 54.</t>
    </r>
    <r>
      <rPr>
        <sz val="10"/>
        <rFont val="Calibri"/>
        <family val="2"/>
        <scheme val="minor"/>
      </rPr>
      <t xml:space="preserve"> Dificultades con el funcionamiento  del RUNT en los CEA´s. Administrativo
Se presentan constantes inconvenientes en la utilización del RUNT en los Centros de Enseñanza Automovilística 
</t>
    </r>
  </si>
  <si>
    <r>
      <rPr>
        <b/>
        <u/>
        <sz val="10"/>
        <rFont val="Calibri"/>
        <family val="2"/>
        <scheme val="minor"/>
      </rPr>
      <t>Hallazgo 16.</t>
    </r>
    <r>
      <rPr>
        <sz val="10"/>
        <rFont val="Calibri"/>
        <family val="2"/>
        <scheme val="minor"/>
      </rPr>
      <t xml:space="preserve"> Consultoría de Diseños no Utilizada.  - TRANSMETRO -
Se observa que en el 2011, se realizó una consultoría (Contrato No 12 del 31/05/12) para la elaboración de los estudios y diseños para la solución integral al impacto del sistema de transporte masivo de Barranquilla sobre la movilidad vehicular y peatonal en el entorno del estadio Romelio Martínez por $680 millones. La solución presentada en este estudio no fue acogida por el ente gestor y a junio de 2012 no se habían definido las vías a intervenirse para la construcción del Par Vial en aras de mejorar la movilidad. 
</t>
    </r>
  </si>
  <si>
    <r>
      <rPr>
        <b/>
        <u/>
        <sz val="10"/>
        <rFont val="Calibri"/>
        <family val="2"/>
        <scheme val="minor"/>
      </rPr>
      <t>Hallazgo 2.</t>
    </r>
    <r>
      <rPr>
        <sz val="10"/>
        <rFont val="Calibri"/>
        <family val="2"/>
        <scheme val="minor"/>
      </rPr>
      <t xml:space="preserve"> Disciplinario. Implementación del Plan Nacional de Seguridad Vial- Convenio 175 de 2011
El MT y FONADE suscribieron un convenio administrativo, el cuál presuntamente incumple lo expuesto en el literal c) del numeral 4) del Articulo Segundo de la Ley 1150 de 2007 "Contratos interadministrativos, siempre que las obligaciones derivadas del mismo tengan relación directa con el objeto de la entidad ejecutora señalado en la Ley o en sus reglamentos". </t>
    </r>
  </si>
  <si>
    <r>
      <rPr>
        <b/>
        <u/>
        <sz val="10"/>
        <rFont val="Calibri"/>
        <family val="2"/>
        <scheme val="minor"/>
      </rPr>
      <t xml:space="preserve">Hallazgo 10. </t>
    </r>
    <r>
      <rPr>
        <sz val="10"/>
        <rFont val="Calibri"/>
        <family val="2"/>
        <scheme val="minor"/>
      </rPr>
      <t xml:space="preserve">Disciplinario. Proyecto Sistema Integrado de Información Sector Transporte- SIIT
Desde 2010 a la fecha, el Sistema Integrado de Información de Sector Transporte — SIIT no ha cumplido con el propósito con el cual fue adquirido, y definido en el documento de estudios previos como " .. la herramienta básica para la toma de decisiones y generación  de políticas  sobre  el transporte  en  Colombia.  Este desarrollo en el Ministerio involucra todas las entidades del sector, los modos de transporte". </t>
    </r>
  </si>
  <si>
    <r>
      <t>PLAN SEGURIDAD VIAL 2012
Se replantea la meta y fecha de acuerdo a oficio enviado a la CGR 20151210214171 del 07/07/2015.
Correo electrónico del 13/06/2016.</t>
    </r>
    <r>
      <rPr>
        <sz val="10"/>
        <rFont val="Calibri"/>
        <family val="2"/>
        <scheme val="minor"/>
      </rPr>
      <t xml:space="preserve"> A la fecha se encuentra listo el Plan Maestro de ITS el cual se enfoca en la planeación del desarrollo de los sistemas misionales del Ministerio de Transporte.
Se están realizando los ajustes pertinentes a este plan maestro considerando que se debe especificar que todos los Subsistemas y todos los sistemas del Ministerio de Transporte deben estar enmarcados en la arquitectura definida para el SINITT-Sistema Inteligente nacional para la infraestructura el tránsito y el Transporte. </t>
    </r>
  </si>
  <si>
    <r>
      <rPr>
        <b/>
        <u/>
        <sz val="10"/>
        <rFont val="Calibri"/>
        <family val="2"/>
        <scheme val="minor"/>
      </rPr>
      <t>Hallazgo 12.</t>
    </r>
    <r>
      <rPr>
        <sz val="10"/>
        <rFont val="Calibri"/>
        <family val="2"/>
        <scheme val="minor"/>
      </rPr>
      <t xml:space="preserve"> Administrativo. Transferencia de Conocimiento
En el Ministerio de Transporte no se ha efectuado Ya transferencia de conocimiento de los profesionales que participan en el diseño y ejecución de los proyectos</t>
    </r>
  </si>
  <si>
    <r>
      <rPr>
        <b/>
        <sz val="10"/>
        <rFont val="Calibri"/>
        <family val="2"/>
        <scheme val="minor"/>
      </rPr>
      <t>Hallazgo 1:</t>
    </r>
    <r>
      <rPr>
        <sz val="10"/>
        <rFont val="Calibri"/>
        <family val="2"/>
        <scheme val="minor"/>
      </rPr>
      <t xml:space="preserve"> Administrativo, Seguridad Vial y Seguridad Jurídica en su marco normativo regulatorio, la seguridad vial se encuentra enmarcada bajo una normatividad dispersa y en ocasiones ambigua, su aplicación se toma contradictoria,  No se tiene una efectividad regulación sancionatoria,   La reglamentación de transporte público tiene graves deficiencias en su esquema de empresas afiliadoras, favorecen situaciones como la informalidad en algunas modalidades de servicio público, la denominada guerra del centavo y la piratería</t>
    </r>
  </si>
  <si>
    <r>
      <rPr>
        <b/>
        <sz val="10"/>
        <rFont val="Calibri"/>
        <family val="2"/>
        <scheme val="minor"/>
      </rPr>
      <t>Hallazgo 2</t>
    </r>
    <r>
      <rPr>
        <sz val="10"/>
        <rFont val="Calibri"/>
        <family val="2"/>
        <scheme val="minor"/>
      </rPr>
      <t xml:space="preserve"> :Administrativo Marco Normativo regulatorio de seguridad vial . La conducción es el ejercicio de una actividad peligrosa, y esta actividad se encuentra enmarcada en una normatividad que no contempla la regulación de aspectos trascendentales y de vital importancia para su debido desarrollo, generando sensación de ausencia de efectivos controles, permisividad y hasta de impunidad en sus destinatarios, fomentando en el sector, riesgos de informalidad e inseguridad vial; lo anterior, requiere que el MT, ente idóneo en materia de regulación de tránsito y transporte, así como de nuestro legislador, cada cual desde el ámbito de sus competencias, permitan la existencia de claras y efectivas normas que la regulen en forma idónea. está situación se hace evidente en hechos como: 
1. Panorama de los motociclistas.
2. Programa integral de estándares de servicio y seguridad vial para el tránsito de motocicletas.
3. Población discapacitada, de la tercera edad e infantil.
4. Marco normativo de seguridad en el transporte de carga.
5. Política Automotriz.
Lo anterior hace referencia a todas las clases de vehículos, pero es necesario destacar que esta situación es más crónica en los vehículos que prestan servicio público de pasajeros, donde está modalidad tiene un importante impacto en los indicadores de mortalidad con sus usuarios.</t>
    </r>
  </si>
  <si>
    <r>
      <rPr>
        <b/>
        <sz val="10"/>
        <rFont val="Calibri"/>
        <family val="2"/>
        <scheme val="minor"/>
      </rPr>
      <t>Hallazgo No. 7</t>
    </r>
    <r>
      <rPr>
        <sz val="10"/>
        <rFont val="Calibri"/>
        <family val="2"/>
        <scheme val="minor"/>
      </rPr>
      <t xml:space="preserve"> Administrativo, implementación Observatorio Nacional de Seguridad Vial. A Noviembre de 2013 y a pesar de haber ejecutado varias acciones aún no se ha implementado  el observatorio y dada la importancia que esta genera para la seguridad vial del país, no se cuenta con cifras oficiales de accidentalidad por cuanto se presentan inconsistencias en la información reportada y por la falta de integridad de la información con otras bases de datos de diferentes entidades.</t>
    </r>
  </si>
  <si>
    <r>
      <rPr>
        <b/>
        <sz val="10"/>
        <rFont val="Calibri"/>
        <family val="2"/>
        <scheme val="minor"/>
      </rPr>
      <t>Hallazgo No. 50</t>
    </r>
    <r>
      <rPr>
        <sz val="10"/>
        <rFont val="Calibri"/>
        <family val="2"/>
        <scheme val="minor"/>
      </rPr>
      <t xml:space="preserve">: Administrativo Anulación de certificados de revisión técnico mecánica y emisiones contaminantes
se evidenciaron tres casos en los que el CDA no registra en el RUNT los certificados anulados dado que el sistema no provee esta funcionalidad por lo que como alternativa para estos casos el CDA utiliza la funcionalidad de generación de duplicado y de esta forma queda anulado el certificado original. Adicionalmente en uno de estos casos al CDA, no lleva plantilla en la que se especifique las razones de anulación del certificado.  </t>
    </r>
  </si>
  <si>
    <r>
      <rPr>
        <b/>
        <u/>
        <sz val="10"/>
        <rFont val="Calibri"/>
        <family val="2"/>
        <scheme val="minor"/>
      </rPr>
      <t>Hallazgo 1.</t>
    </r>
    <r>
      <rPr>
        <sz val="10"/>
        <rFont val="Calibri"/>
        <family val="2"/>
        <scheme val="minor"/>
      </rPr>
      <t xml:space="preserve"> Administrativo. Avance en las acciones de la Política Nacional de Logística. El ICTC y el SICETAC deben actualizarse. Si bien el SICETAC se encuentra funcionando, es necesario continuar con las otras acciones de la PNL como como la formalización de la estructura empresarial, la regulación de la relación económica entre las empresas de transporte y los propietarios de los vehículos, la revisión del marco normativo de habilitación de empresas, reducir la informalidad, fomentar la competencia y adicionalmente, para incrementar la aplicación de elementos logísticos y de valor agregado a la carga.</t>
    </r>
  </si>
  <si>
    <r>
      <rPr>
        <b/>
        <u/>
        <sz val="10"/>
        <rFont val="Calibri"/>
        <family val="2"/>
        <scheme val="minor"/>
      </rPr>
      <t>Hallazgo 6.</t>
    </r>
    <r>
      <rPr>
        <sz val="10"/>
        <rFont val="Calibri"/>
        <family val="2"/>
        <scheme val="minor"/>
      </rPr>
      <t xml:space="preserve"> Administrativo. Metas del Plan Nacional de desarrollo. Los resultados obtenidos, aún no han sido suficientes para alcanzar las metas propuestas en el PND 2010 – 2014, que permitan mejorar la movilidad, disminuir costos en la operación vehicular, tanto por reducción del tiempo de viaje de la carga, como por disminución en accidentes de tránsito.</t>
    </r>
  </si>
  <si>
    <r>
      <rPr>
        <b/>
        <u/>
        <sz val="10"/>
        <rFont val="Calibri"/>
        <family val="2"/>
        <scheme val="minor"/>
      </rPr>
      <t>Hallazgo 9.</t>
    </r>
    <r>
      <rPr>
        <sz val="10"/>
        <rFont val="Calibri"/>
        <family val="2"/>
        <scheme val="minor"/>
      </rPr>
      <t xml:space="preserve"> Administrativo. Sistemas de Información
El programa de renovación del parque automotor de carga, creado a partir del Decreto 2085 de 2008 y materializado en la Resolución 7036 de 2012 que establece definen las condiciones y el procedimiento para el reconocimiento económico por desintegración física total de vehículos de servicio público de transporte terrestre automotor de carga y  para el registro inicial de vehículos de transporte de carga por reposición, adopta entre otros criterios para el acceso al reconocimiento económico, vehículos de carga con Peso Bruto Vehicular (PBV) superior a 10,500 kilogramos, condición que se acredita con la validación de información del registro nacional Automotor del RUNT o con el Registro Nacional de carga previamente cargado en el RUNT.   
Sin embargo de acuerdo con la información reportada por el Ministerio de Transporte con base en el reporte del RUNT, de los 109,405 vehículos de tipo de camión o tracto camión activos de modelos anteriores a 1989, 50670 vehículos cumplen con la condición respecto del PBV y 38139 no registran datos del peso bruto vehicular, situación que no permite conocer la realidad del sector y el impacto que el programa de renovación vehicular tendrá en el parque automotor de carga.</t>
    </r>
  </si>
  <si>
    <r>
      <rPr>
        <b/>
        <u/>
        <sz val="10"/>
        <rFont val="Calibri"/>
        <family val="2"/>
        <scheme val="minor"/>
      </rPr>
      <t>Hallazgo 11.</t>
    </r>
    <r>
      <rPr>
        <sz val="10"/>
        <rFont val="Calibri"/>
        <family val="2"/>
        <scheme val="minor"/>
      </rPr>
      <t xml:space="preserve"> Administrativo. Reglamentación de la edad del parque automotor de carga.
No existe reglamentación que determine la vida útil de los vehículos que prestan servicio público de transporte de carga y su consecuente salida de operación, lo que tiene  efectos sobre la accidentalidad vial, el mayor consumo de combustibles fósiles e insumos contaminantes, congestión de la red vial, emisiones contaminantes y mayores costos de transporte.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</si>
</sst>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d/mmm/yyyy"/>
    <numFmt numFmtId="165" formatCode="&quot;$&quot;#,##0.00;[Red]&quot;$&quot;#,##0.00"/>
    <numFmt numFmtId="166" formatCode="[$-240A]d&quot; de &quot;mmmm&quot; de &quot;yyyy;@"/>
    <numFmt numFmtId="167" formatCode="yyyy/mm/dd"/>
    <numFmt numFmtId="168" formatCode="dd/mm/yyyy;@"/>
    <numFmt numFmtId="169" formatCode="d/mm/yyyy;@"/>
    <numFmt numFmtId="170" formatCode="0.0"/>
    <numFmt numFmtId="171" formatCode="0;[Red]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sz val="10"/>
      <name val="Arial"/>
      <family val="2"/>
    </font>
    <font>
      <sz val="12"/>
      <color theme="1"/>
      <name val="Calibri"/>
      <family val="2"/>
      <scheme val="minor"/>
    </font>
    <font>
      <sz val="9"/>
      <color theme="1"/>
      <name val="Calibri"/>
      <family val="2"/>
      <scheme val="minor"/>
    </font>
    <font>
      <sz val="9"/>
      <color rgb="FFFF0000"/>
      <name val="Calibri"/>
      <family val="2"/>
      <scheme val="minor"/>
    </font>
    <font>
      <sz val="8"/>
      <color indexed="8"/>
      <name val="Calibri"/>
      <family val="2"/>
      <scheme val="minor"/>
    </font>
    <font>
      <b/>
      <sz val="10"/>
      <name val="Futura Bk BT"/>
      <family val="2"/>
    </font>
    <font>
      <sz val="10"/>
      <name val="Futura Bk BT"/>
      <family val="2"/>
    </font>
    <font>
      <b/>
      <sz val="10"/>
      <color rgb="FF000000"/>
      <name val="Futura Bk BT"/>
      <family val="2"/>
    </font>
    <font>
      <b/>
      <sz val="8"/>
      <color rgb="FF000000"/>
      <name val="Futura Bk BT"/>
      <family val="2"/>
    </font>
    <font>
      <sz val="10"/>
      <color rgb="FF000000"/>
      <name val="Futura Bk BT"/>
      <family val="2"/>
    </font>
    <font>
      <b/>
      <sz val="11"/>
      <color rgb="FF000000"/>
      <name val="Futura Bk BT"/>
      <family val="2"/>
    </font>
    <font>
      <sz val="11"/>
      <name val="Futura Bk BT"/>
      <family val="2"/>
    </font>
    <font>
      <sz val="10"/>
      <name val="Calibri"/>
      <family val="2"/>
      <scheme val="minor"/>
    </font>
    <font>
      <sz val="10"/>
      <color theme="1"/>
      <name val="Calibri"/>
      <family val="2"/>
      <scheme val="minor"/>
    </font>
    <font>
      <i/>
      <sz val="10"/>
      <name val="Calibri"/>
      <family val="2"/>
      <scheme val="minor"/>
    </font>
    <font>
      <sz val="10"/>
      <color indexed="8"/>
      <name val="Calibri"/>
      <family val="2"/>
      <scheme val="minor"/>
    </font>
    <font>
      <u/>
      <sz val="10"/>
      <name val="Calibri"/>
      <family val="2"/>
      <scheme val="minor"/>
    </font>
    <font>
      <sz val="10"/>
      <color rgb="FF000000"/>
      <name val="Calibri"/>
      <family val="2"/>
      <scheme val="minor"/>
    </font>
    <font>
      <b/>
      <sz val="10"/>
      <name val="Calibri"/>
      <family val="2"/>
      <scheme val="minor"/>
    </font>
    <font>
      <b/>
      <u/>
      <sz val="10"/>
      <name val="Calibri"/>
      <family val="2"/>
      <scheme val="minor"/>
    </font>
    <font>
      <i/>
      <u/>
      <sz val="10"/>
      <name val="Calibri"/>
      <family val="2"/>
      <scheme val="minor"/>
    </font>
    <font>
      <sz val="10"/>
      <color rgb="FF000000"/>
      <name val="UICTFontTextStyleBody"/>
    </font>
    <font>
      <b/>
      <sz val="10"/>
      <color indexed="8"/>
      <name val="Calibri"/>
      <family val="2"/>
      <scheme val="minor"/>
    </font>
  </fonts>
  <fills count="5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theme="9" tint="0.59999389629810485"/>
        <bgColor indexed="64"/>
      </patternFill>
    </fill>
    <fill>
      <patternFill patternType="solid">
        <fgColor rgb="FF7030A0"/>
        <bgColor indexed="64"/>
      </patternFill>
    </fill>
    <fill>
      <patternFill patternType="solid">
        <fgColor theme="1"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indexed="54"/>
      </patternFill>
    </fill>
    <fill>
      <patternFill patternType="solid">
        <fgColor rgb="FF9966FF"/>
        <bgColor indexed="64"/>
      </patternFill>
    </fill>
    <fill>
      <patternFill patternType="solid">
        <fgColor theme="0"/>
        <bgColor indexed="64"/>
      </patternFill>
    </fill>
    <fill>
      <patternFill patternType="solid">
        <fgColor theme="0"/>
        <bgColor indexed="11"/>
      </patternFill>
    </fill>
    <fill>
      <patternFill patternType="solid">
        <fgColor rgb="FFFF66FF"/>
        <bgColor indexed="64"/>
      </patternFill>
    </fill>
    <fill>
      <patternFill patternType="solid">
        <fgColor theme="5" tint="0.59999389629810485"/>
        <bgColor indexed="11"/>
      </patternFill>
    </fill>
    <fill>
      <patternFill patternType="solid">
        <fgColor rgb="FF00B0F0"/>
        <bgColor indexed="64"/>
      </patternFill>
    </fill>
    <fill>
      <patternFill patternType="solid">
        <fgColor theme="0"/>
        <bgColor rgb="FF000000"/>
      </patternFill>
    </fill>
    <fill>
      <patternFill patternType="solid">
        <fgColor theme="0"/>
        <bgColor rgb="FF1FB714"/>
      </patternFill>
    </fill>
    <fill>
      <patternFill patternType="solid">
        <fgColor theme="5" tint="0.39997558519241921"/>
        <bgColor indexed="11"/>
      </patternFill>
    </fill>
    <fill>
      <patternFill patternType="solid">
        <fgColor theme="5" tint="0.39997558519241921"/>
        <bgColor indexed="64"/>
      </patternFill>
    </fill>
    <fill>
      <patternFill patternType="solid">
        <fgColor rgb="FFFFFFFF"/>
        <bgColor rgb="FF000000"/>
      </patternFill>
    </fill>
    <fill>
      <patternFill patternType="solid">
        <fgColor theme="5" tint="0.59999389629810485"/>
        <bgColor indexed="64"/>
      </patternFill>
    </fill>
    <fill>
      <patternFill patternType="solid">
        <fgColor rgb="FFCC0066"/>
        <bgColor indexed="64"/>
      </patternFill>
    </fill>
    <fill>
      <patternFill patternType="solid">
        <fgColor rgb="FF92D050"/>
        <bgColor indexed="64"/>
      </patternFill>
    </fill>
    <fill>
      <patternFill patternType="solid">
        <fgColor rgb="FF800080"/>
        <bgColor indexed="64"/>
      </patternFill>
    </fill>
    <fill>
      <patternFill patternType="solid">
        <fgColor rgb="FF33CCCC"/>
        <bgColor indexed="64"/>
      </patternFill>
    </fill>
    <fill>
      <patternFill patternType="solid">
        <fgColor rgb="FFA50021"/>
        <bgColor indexed="64"/>
      </patternFill>
    </fill>
    <fill>
      <patternFill patternType="solid">
        <fgColor indexed="9"/>
      </patternFill>
    </fill>
    <fill>
      <patternFill patternType="solid">
        <fgColor rgb="FFCC6600"/>
        <bgColor indexed="64"/>
      </patternFill>
    </fill>
    <fill>
      <patternFill patternType="solid">
        <fgColor rgb="FFFF0000"/>
        <bgColor indexed="64"/>
      </patternFill>
    </fill>
    <fill>
      <patternFill patternType="solid">
        <fgColor rgb="FF66FFFF"/>
        <bgColor indexed="64"/>
      </patternFill>
    </fill>
    <fill>
      <patternFill patternType="solid">
        <fgColor theme="4" tint="0.39997558519241921"/>
        <bgColor indexed="64"/>
      </patternFill>
    </fill>
    <fill>
      <patternFill patternType="solid">
        <fgColor rgb="FFCCCCFF"/>
        <bgColor indexed="64"/>
      </patternFill>
    </fill>
    <fill>
      <patternFill patternType="solid">
        <fgColor rgb="FF009999"/>
        <bgColor indexed="64"/>
      </patternFill>
    </fill>
    <fill>
      <patternFill patternType="solid">
        <fgColor rgb="FFFFCC00"/>
        <bgColor indexed="64"/>
      </patternFill>
    </fill>
    <fill>
      <patternFill patternType="solid">
        <fgColor indexed="51"/>
        <bgColor indexed="64"/>
      </patternFill>
    </fill>
    <fill>
      <patternFill patternType="solid">
        <fgColor indexed="50"/>
        <bgColor indexed="64"/>
      </patternFill>
    </fill>
    <fill>
      <patternFill patternType="solid">
        <fgColor theme="6" tint="-0.249977111117893"/>
        <bgColor indexed="64"/>
      </patternFill>
    </fill>
    <fill>
      <patternFill patternType="solid">
        <fgColor indexed="49"/>
        <bgColor indexed="64"/>
      </patternFill>
    </fill>
    <fill>
      <patternFill patternType="solid">
        <fgColor theme="5" tint="-0.249977111117893"/>
        <bgColor indexed="64"/>
      </patternFill>
    </fill>
    <fill>
      <patternFill patternType="solid">
        <fgColor indexed="52"/>
        <bgColor indexed="64"/>
      </patternFill>
    </fill>
    <fill>
      <patternFill patternType="solid">
        <fgColor rgb="FFFFC000"/>
        <bgColor indexed="64"/>
      </patternFill>
    </fill>
    <fill>
      <patternFill patternType="solid">
        <fgColor rgb="FF99CC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E9EDF4"/>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s>
  <cellStyleXfs count="8">
    <xf numFmtId="0" fontId="0" fillId="0" borderId="0"/>
    <xf numFmtId="9" fontId="1" fillId="0" borderId="0" applyFont="0" applyFill="0" applyBorder="0" applyAlignment="0" applyProtection="0"/>
    <xf numFmtId="0" fontId="5" fillId="0" borderId="0"/>
    <xf numFmtId="0" fontId="6" fillId="0" borderId="0"/>
    <xf numFmtId="0" fontId="5" fillId="0" borderId="0"/>
    <xf numFmtId="0" fontId="5" fillId="0" borderId="0"/>
    <xf numFmtId="0" fontId="5" fillId="0" borderId="0"/>
    <xf numFmtId="0" fontId="5" fillId="0" borderId="0"/>
  </cellStyleXfs>
  <cellXfs count="353">
    <xf numFmtId="0" fontId="0" fillId="0" borderId="0" xfId="0"/>
    <xf numFmtId="0" fontId="3" fillId="3" borderId="4" xfId="0" applyFont="1" applyFill="1" applyBorder="1" applyAlignment="1" applyProtection="1">
      <alignment horizontal="center"/>
    </xf>
    <xf numFmtId="0" fontId="4" fillId="0" borderId="0" xfId="0" applyFont="1" applyProtection="1"/>
    <xf numFmtId="0" fontId="4" fillId="0" borderId="0" xfId="0" applyFont="1" applyAlignment="1" applyProtection="1">
      <alignment horizontal="center"/>
    </xf>
    <xf numFmtId="0" fontId="4" fillId="4" borderId="4" xfId="0" applyFont="1" applyFill="1" applyBorder="1" applyAlignment="1" applyProtection="1">
      <alignment horizontal="left"/>
    </xf>
    <xf numFmtId="0" fontId="4" fillId="5" borderId="4" xfId="0" applyFont="1" applyFill="1" applyBorder="1" applyAlignment="1" applyProtection="1">
      <alignment horizontal="left"/>
    </xf>
    <xf numFmtId="0" fontId="4" fillId="6" borderId="4" xfId="0" applyFont="1" applyFill="1" applyBorder="1" applyAlignment="1" applyProtection="1">
      <alignment horizontal="left"/>
    </xf>
    <xf numFmtId="0" fontId="4" fillId="7" borderId="4" xfId="0" applyFont="1" applyFill="1" applyBorder="1" applyAlignment="1" applyProtection="1">
      <alignment horizontal="left"/>
    </xf>
    <xf numFmtId="0" fontId="4" fillId="8" borderId="4" xfId="0" applyFont="1" applyFill="1" applyBorder="1" applyAlignment="1" applyProtection="1">
      <alignment horizontal="left"/>
    </xf>
    <xf numFmtId="0" fontId="4" fillId="9" borderId="4" xfId="0" applyFont="1" applyFill="1" applyBorder="1" applyAlignment="1" applyProtection="1">
      <alignment horizontal="left"/>
    </xf>
    <xf numFmtId="0" fontId="4" fillId="10" borderId="4" xfId="0" applyFont="1" applyFill="1" applyBorder="1" applyAlignment="1" applyProtection="1">
      <alignment horizontal="justify" vertical="center" wrapText="1"/>
    </xf>
    <xf numFmtId="164" fontId="4" fillId="3" borderId="4" xfId="0" applyNumberFormat="1" applyFont="1" applyFill="1" applyBorder="1" applyAlignment="1" applyProtection="1">
      <alignment horizontal="center"/>
    </xf>
    <xf numFmtId="0" fontId="4" fillId="11" borderId="4" xfId="0" applyFont="1" applyFill="1" applyBorder="1" applyAlignment="1" applyProtection="1">
      <alignment horizontal="left"/>
    </xf>
    <xf numFmtId="0" fontId="4" fillId="0" borderId="4" xfId="0" applyFont="1" applyBorder="1" applyAlignment="1" applyProtection="1">
      <alignment horizontal="left"/>
    </xf>
    <xf numFmtId="0" fontId="4" fillId="12" borderId="0" xfId="0" applyFont="1" applyFill="1" applyBorder="1" applyAlignment="1" applyProtection="1">
      <alignment horizontal="left"/>
    </xf>
    <xf numFmtId="0" fontId="4" fillId="13" borderId="5" xfId="0" applyFont="1" applyFill="1" applyBorder="1" applyAlignment="1" applyProtection="1">
      <alignment horizontal="left"/>
    </xf>
    <xf numFmtId="0" fontId="4" fillId="3" borderId="4"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Protection="1"/>
    <xf numFmtId="0" fontId="4"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0" borderId="0" xfId="0" applyFont="1" applyBorder="1" applyAlignment="1" applyProtection="1">
      <alignment horizontal="centerContinuous" vertical="center" wrapText="1"/>
    </xf>
    <xf numFmtId="165" fontId="4" fillId="0" borderId="0" xfId="0" applyNumberFormat="1" applyFont="1" applyFill="1" applyBorder="1" applyAlignment="1" applyProtection="1">
      <alignment horizontal="left" vertical="center" wrapText="1"/>
    </xf>
    <xf numFmtId="166" fontId="4" fillId="0" borderId="0" xfId="0" applyNumberFormat="1" applyFont="1" applyBorder="1" applyAlignment="1" applyProtection="1">
      <alignment horizontal="left" vertical="center" wrapText="1"/>
    </xf>
    <xf numFmtId="15" fontId="3" fillId="2" borderId="8" xfId="0" applyNumberFormat="1" applyFont="1" applyFill="1" applyBorder="1" applyAlignment="1" applyProtection="1">
      <alignment vertical="center" wrapText="1"/>
    </xf>
    <xf numFmtId="15" fontId="3" fillId="2" borderId="3" xfId="0" applyNumberFormat="1" applyFont="1" applyFill="1" applyBorder="1" applyAlignment="1" applyProtection="1">
      <alignment vertical="center" wrapText="1"/>
    </xf>
    <xf numFmtId="0" fontId="4" fillId="0" borderId="4" xfId="0" applyFont="1" applyBorder="1" applyProtection="1"/>
    <xf numFmtId="0" fontId="4" fillId="15" borderId="4" xfId="0" applyFont="1" applyFill="1" applyBorder="1" applyAlignment="1" applyProtection="1">
      <alignment horizontal="center" vertical="center" wrapText="1"/>
    </xf>
    <xf numFmtId="0" fontId="3" fillId="16" borderId="4" xfId="0" applyFont="1" applyFill="1" applyBorder="1" applyAlignment="1">
      <alignment horizontal="centerContinuous" vertical="center" wrapText="1"/>
    </xf>
    <xf numFmtId="0" fontId="4" fillId="16" borderId="4" xfId="0" applyFont="1" applyFill="1" applyBorder="1" applyAlignment="1">
      <alignment horizontal="centerContinuous" vertical="center" wrapText="1"/>
    </xf>
    <xf numFmtId="0" fontId="3" fillId="16" borderId="4" xfId="0" applyFont="1" applyFill="1" applyBorder="1" applyAlignment="1" applyProtection="1">
      <alignment horizontal="centerContinuous" vertical="center" wrapText="1"/>
      <protection locked="0"/>
    </xf>
    <xf numFmtId="167" fontId="3" fillId="16" borderId="4" xfId="0" applyNumberFormat="1" applyFont="1" applyFill="1" applyBorder="1" applyAlignment="1" applyProtection="1">
      <alignment horizontal="centerContinuous" vertical="center" wrapText="1"/>
      <protection locked="0"/>
    </xf>
    <xf numFmtId="1" fontId="3" fillId="16" borderId="4" xfId="0" applyNumberFormat="1" applyFont="1" applyFill="1" applyBorder="1" applyAlignment="1" applyProtection="1">
      <alignment horizontal="centerContinuous" vertical="center" wrapText="1"/>
    </xf>
    <xf numFmtId="0" fontId="3" fillId="16" borderId="4" xfId="0" applyFont="1" applyFill="1" applyBorder="1" applyAlignment="1" applyProtection="1">
      <alignment horizontal="centerContinuous" vertical="center" wrapText="1"/>
    </xf>
    <xf numFmtId="9" fontId="3" fillId="16" borderId="4" xfId="1" applyFont="1" applyFill="1" applyBorder="1" applyAlignment="1" applyProtection="1">
      <alignment horizontal="centerContinuous" vertical="center" wrapText="1"/>
    </xf>
    <xf numFmtId="0" fontId="4" fillId="0" borderId="4" xfId="0" applyFont="1" applyBorder="1" applyAlignment="1" applyProtection="1">
      <alignment horizontal="centerContinuous" vertical="center" wrapText="1"/>
    </xf>
    <xf numFmtId="0" fontId="4" fillId="16" borderId="4" xfId="0" applyFont="1" applyFill="1" applyBorder="1" applyAlignment="1">
      <alignment horizontal="justify" vertical="center" wrapText="1"/>
    </xf>
    <xf numFmtId="1" fontId="4" fillId="16" borderId="4" xfId="0" applyNumberFormat="1"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4" xfId="0" applyFont="1" applyFill="1" applyBorder="1" applyAlignment="1" applyProtection="1">
      <alignment horizontal="justify" vertical="center" wrapText="1"/>
    </xf>
    <xf numFmtId="0" fontId="4" fillId="16" borderId="4" xfId="0" applyFont="1" applyFill="1" applyBorder="1" applyAlignment="1" applyProtection="1">
      <alignment horizontal="center" vertical="center"/>
    </xf>
    <xf numFmtId="0" fontId="4" fillId="18" borderId="0" xfId="0" applyFont="1" applyFill="1" applyProtection="1"/>
    <xf numFmtId="0" fontId="4" fillId="16" borderId="4" xfId="2" applyFont="1" applyFill="1" applyBorder="1" applyAlignment="1" applyProtection="1">
      <alignment horizontal="justify" vertical="center" wrapText="1"/>
      <protection locked="0"/>
    </xf>
    <xf numFmtId="0" fontId="4" fillId="16" borderId="4" xfId="2" applyFont="1" applyFill="1" applyBorder="1" applyAlignment="1" applyProtection="1">
      <alignment horizontal="center" vertical="center" wrapText="1"/>
      <protection locked="0"/>
    </xf>
    <xf numFmtId="0" fontId="4" fillId="16" borderId="4" xfId="0" applyFont="1" applyFill="1" applyBorder="1" applyAlignment="1">
      <alignment horizontal="center" vertical="center" wrapText="1"/>
    </xf>
    <xf numFmtId="0" fontId="4" fillId="20" borderId="0" xfId="0" applyFont="1" applyFill="1" applyProtection="1"/>
    <xf numFmtId="0" fontId="4" fillId="16" borderId="0" xfId="0" applyFont="1" applyFill="1" applyProtection="1"/>
    <xf numFmtId="0" fontId="4" fillId="16" borderId="4" xfId="0" applyFont="1" applyFill="1" applyBorder="1" applyAlignment="1" applyProtection="1">
      <alignment horizontal="centerContinuous" vertical="center"/>
    </xf>
    <xf numFmtId="0" fontId="4" fillId="27" borderId="0" xfId="0" applyFont="1" applyFill="1" applyProtection="1"/>
    <xf numFmtId="0" fontId="4" fillId="0" borderId="4" xfId="0" applyFont="1" applyBorder="1" applyAlignment="1" applyProtection="1">
      <alignment horizontal="center" vertical="center"/>
    </xf>
    <xf numFmtId="0" fontId="4" fillId="13" borderId="4" xfId="0" applyFont="1" applyFill="1" applyBorder="1" applyAlignment="1">
      <alignment horizontal="center" vertical="center" wrapText="1"/>
    </xf>
    <xf numFmtId="0" fontId="4" fillId="4" borderId="0" xfId="0" applyFont="1" applyFill="1" applyProtection="1"/>
    <xf numFmtId="0" fontId="4" fillId="28" borderId="0" xfId="0" applyFont="1" applyFill="1" applyProtection="1"/>
    <xf numFmtId="0" fontId="4" fillId="29" borderId="0" xfId="0" applyFont="1" applyFill="1" applyProtection="1"/>
    <xf numFmtId="0" fontId="4" fillId="31" borderId="0" xfId="0" applyFont="1" applyFill="1" applyProtection="1"/>
    <xf numFmtId="0" fontId="9" fillId="32" borderId="4" xfId="0" applyFont="1" applyFill="1" applyBorder="1" applyAlignment="1" applyProtection="1">
      <alignment horizontal="center" vertical="center" wrapText="1"/>
      <protection locked="0"/>
    </xf>
    <xf numFmtId="0" fontId="4" fillId="33" borderId="0" xfId="0" applyFont="1" applyFill="1" applyProtection="1"/>
    <xf numFmtId="0" fontId="4" fillId="0" borderId="0" xfId="0" applyFont="1" applyAlignment="1" applyProtection="1">
      <alignment vertical="center"/>
    </xf>
    <xf numFmtId="0" fontId="4" fillId="34" borderId="0" xfId="0" applyFont="1" applyFill="1" applyAlignment="1" applyProtection="1">
      <alignment vertical="center"/>
    </xf>
    <xf numFmtId="0" fontId="4" fillId="0" borderId="0" xfId="0" applyFont="1" applyFill="1"/>
    <xf numFmtId="0" fontId="4" fillId="34" borderId="0" xfId="0" applyFont="1" applyFill="1"/>
    <xf numFmtId="0" fontId="4" fillId="35" borderId="0" xfId="0" applyFont="1" applyFill="1"/>
    <xf numFmtId="0" fontId="4" fillId="13" borderId="9" xfId="0" applyFont="1" applyFill="1" applyBorder="1" applyAlignment="1" applyProtection="1">
      <alignment horizontal="center" vertical="center"/>
    </xf>
    <xf numFmtId="0" fontId="4" fillId="36" borderId="4" xfId="0" applyFont="1" applyFill="1" applyBorder="1" applyAlignment="1" applyProtection="1">
      <alignment horizontal="center" vertical="center"/>
    </xf>
    <xf numFmtId="0" fontId="4" fillId="13" borderId="4" xfId="0" applyFont="1" applyFill="1" applyBorder="1" applyAlignment="1" applyProtection="1">
      <alignment horizontal="center" vertical="center"/>
    </xf>
    <xf numFmtId="0" fontId="4" fillId="37" borderId="0" xfId="0" applyFont="1" applyFill="1"/>
    <xf numFmtId="0" fontId="4" fillId="13" borderId="4" xfId="0" applyFont="1" applyFill="1" applyBorder="1" applyAlignment="1" applyProtection="1">
      <alignment horizontal="center" vertical="center" wrapText="1"/>
    </xf>
    <xf numFmtId="0" fontId="4" fillId="13" borderId="9" xfId="0" applyFont="1" applyFill="1" applyBorder="1" applyAlignment="1" applyProtection="1">
      <alignment horizontal="center" vertical="center" wrapText="1"/>
    </xf>
    <xf numFmtId="0" fontId="4" fillId="38" borderId="0" xfId="0" applyFont="1" applyFill="1"/>
    <xf numFmtId="0" fontId="4" fillId="36" borderId="4" xfId="0" applyFont="1" applyFill="1" applyBorder="1" applyAlignment="1" applyProtection="1">
      <alignment horizontal="center" vertical="center" wrapText="1"/>
    </xf>
    <xf numFmtId="14" fontId="4" fillId="16" borderId="4" xfId="0" applyNumberFormat="1" applyFont="1" applyFill="1" applyBorder="1" applyAlignment="1">
      <alignment horizontal="center" vertical="center"/>
    </xf>
    <xf numFmtId="0" fontId="4" fillId="16" borderId="0" xfId="0" applyFont="1" applyFill="1"/>
    <xf numFmtId="0" fontId="3" fillId="0" borderId="0" xfId="0" applyFont="1" applyFill="1" applyBorder="1" applyAlignment="1" applyProtection="1">
      <alignment horizontal="center"/>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3" fillId="16" borderId="0" xfId="0" applyFont="1" applyFill="1" applyBorder="1" applyAlignment="1" applyProtection="1">
      <alignment horizontal="center"/>
    </xf>
    <xf numFmtId="0" fontId="3" fillId="39" borderId="13" xfId="0" applyFont="1" applyFill="1" applyBorder="1" applyAlignment="1" applyProtection="1">
      <alignment horizontal="left" vertical="center" wrapText="1"/>
    </xf>
    <xf numFmtId="0" fontId="3" fillId="40" borderId="14" xfId="0" applyFont="1" applyFill="1" applyBorder="1" applyAlignment="1" applyProtection="1">
      <alignment horizontal="justify" vertical="center" wrapText="1"/>
    </xf>
    <xf numFmtId="0" fontId="4" fillId="40" borderId="14" xfId="0" applyFont="1" applyFill="1" applyBorder="1" applyAlignment="1" applyProtection="1">
      <alignment horizontal="justify" vertical="center" wrapText="1"/>
    </xf>
    <xf numFmtId="0" fontId="3" fillId="40" borderId="14" xfId="0" applyFont="1" applyFill="1" applyBorder="1" applyAlignment="1" applyProtection="1">
      <alignment horizontal="left" vertical="center" wrapText="1"/>
    </xf>
    <xf numFmtId="0" fontId="3" fillId="40" borderId="14"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3" fillId="16" borderId="14" xfId="0" applyFont="1" applyFill="1" applyBorder="1" applyAlignment="1" applyProtection="1">
      <alignment horizontal="left" vertical="center" wrapText="1"/>
    </xf>
    <xf numFmtId="0" fontId="3" fillId="16" borderId="14" xfId="0" applyFont="1" applyFill="1" applyBorder="1" applyAlignment="1" applyProtection="1">
      <alignment horizontal="center" vertical="center" wrapText="1"/>
    </xf>
    <xf numFmtId="0" fontId="4" fillId="16" borderId="14" xfId="0" applyFont="1" applyFill="1" applyBorder="1" applyAlignment="1" applyProtection="1">
      <alignment horizontal="center" vertical="center" wrapText="1"/>
    </xf>
    <xf numFmtId="2" fontId="4" fillId="16" borderId="14" xfId="0" applyNumberFormat="1" applyFont="1" applyFill="1" applyBorder="1" applyAlignment="1" applyProtection="1">
      <alignment horizontal="center" vertical="center" wrapText="1"/>
    </xf>
    <xf numFmtId="0" fontId="4" fillId="16" borderId="15" xfId="0" applyFont="1" applyFill="1" applyBorder="1" applyAlignment="1" applyProtection="1">
      <alignment horizontal="center" vertical="center" wrapText="1"/>
    </xf>
    <xf numFmtId="0" fontId="4" fillId="16" borderId="16" xfId="0" applyFont="1" applyFill="1" applyBorder="1" applyAlignment="1" applyProtection="1">
      <alignment horizontal="center" vertical="center" wrapText="1"/>
    </xf>
    <xf numFmtId="0" fontId="4" fillId="16" borderId="17" xfId="0" applyFont="1" applyFill="1" applyBorder="1" applyProtection="1"/>
    <xf numFmtId="0" fontId="4" fillId="16" borderId="0" xfId="0" applyFont="1" applyFill="1" applyBorder="1" applyAlignment="1" applyProtection="1">
      <alignment horizontal="center" vertical="center" wrapText="1"/>
    </xf>
    <xf numFmtId="0" fontId="4" fillId="16" borderId="0" xfId="0" applyFont="1" applyFill="1" applyAlignment="1" applyProtection="1">
      <alignment horizontal="center"/>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justify" vertical="center" wrapText="1"/>
    </xf>
    <xf numFmtId="0" fontId="4" fillId="0" borderId="19" xfId="0" applyFont="1" applyBorder="1" applyAlignment="1" applyProtection="1">
      <alignment horizontal="center" vertical="center" wrapText="1"/>
    </xf>
    <xf numFmtId="0" fontId="4" fillId="16" borderId="19" xfId="0" applyFont="1" applyFill="1" applyBorder="1" applyAlignment="1" applyProtection="1">
      <alignment horizontal="center" vertical="center" wrapText="1"/>
    </xf>
    <xf numFmtId="0" fontId="4" fillId="16" borderId="19" xfId="0" applyFont="1" applyFill="1" applyBorder="1" applyAlignment="1" applyProtection="1">
      <alignment horizontal="center"/>
    </xf>
    <xf numFmtId="0" fontId="4" fillId="2" borderId="0" xfId="0" applyFont="1" applyFill="1" applyAlignment="1" applyProtection="1">
      <alignment horizontal="center"/>
    </xf>
    <xf numFmtId="0" fontId="4" fillId="2" borderId="0" xfId="0" applyFont="1" applyFill="1" applyAlignment="1" applyProtection="1">
      <alignment horizontal="justify" vertical="center" wrapText="1"/>
    </xf>
    <xf numFmtId="0" fontId="4" fillId="2" borderId="0" xfId="0" applyFont="1" applyFill="1" applyProtection="1"/>
    <xf numFmtId="0" fontId="3" fillId="16" borderId="13" xfId="0" applyFont="1" applyFill="1" applyBorder="1" applyAlignment="1" applyProtection="1">
      <alignment horizontal="center" vertical="center"/>
    </xf>
    <xf numFmtId="0" fontId="3" fillId="16" borderId="20" xfId="0" applyFont="1" applyFill="1" applyBorder="1" applyAlignment="1" applyProtection="1">
      <alignment horizontal="centerContinuous" vertical="center"/>
    </xf>
    <xf numFmtId="0" fontId="3" fillId="16" borderId="17" xfId="0" applyFont="1" applyFill="1" applyBorder="1" applyAlignment="1" applyProtection="1">
      <alignment horizontal="centerContinuous" vertical="center"/>
    </xf>
    <xf numFmtId="0" fontId="3" fillId="16" borderId="0" xfId="0" applyFont="1" applyFill="1" applyBorder="1" applyAlignment="1" applyProtection="1"/>
    <xf numFmtId="0" fontId="4" fillId="0" borderId="13" xfId="0" applyFont="1" applyBorder="1" applyAlignment="1" applyProtection="1">
      <alignment horizontal="left"/>
    </xf>
    <xf numFmtId="0" fontId="4" fillId="0" borderId="20" xfId="0" applyFont="1" applyBorder="1" applyAlignment="1" applyProtection="1">
      <alignment horizontal="justify" vertical="center" wrapText="1"/>
    </xf>
    <xf numFmtId="0" fontId="4" fillId="0" borderId="20" xfId="0" applyFont="1" applyBorder="1" applyAlignment="1" applyProtection="1">
      <alignment horizontal="left"/>
    </xf>
    <xf numFmtId="0" fontId="4" fillId="16" borderId="21" xfId="0" applyFont="1" applyFill="1" applyBorder="1" applyAlignment="1" applyProtection="1">
      <alignment horizontal="center" vertical="center"/>
    </xf>
    <xf numFmtId="0" fontId="4" fillId="16" borderId="22" xfId="0" applyFont="1" applyFill="1" applyBorder="1" applyAlignment="1">
      <alignment vertical="center"/>
    </xf>
    <xf numFmtId="0" fontId="3" fillId="16" borderId="21" xfId="0" applyFont="1" applyFill="1" applyBorder="1" applyAlignment="1" applyProtection="1">
      <alignment vertical="center"/>
    </xf>
    <xf numFmtId="0" fontId="3" fillId="16" borderId="23" xfId="0" applyFont="1" applyFill="1" applyBorder="1" applyAlignment="1" applyProtection="1">
      <alignment vertical="center"/>
    </xf>
    <xf numFmtId="170" fontId="4" fillId="16" borderId="23" xfId="0" applyNumberFormat="1" applyFont="1" applyFill="1" applyBorder="1" applyAlignment="1" applyProtection="1">
      <alignment vertical="center"/>
    </xf>
    <xf numFmtId="0" fontId="4" fillId="0" borderId="0" xfId="0" applyFont="1" applyAlignment="1" applyProtection="1">
      <alignment horizontal="justify" vertical="center" wrapText="1"/>
    </xf>
    <xf numFmtId="0" fontId="4" fillId="16" borderId="24" xfId="0" applyFont="1" applyFill="1" applyBorder="1" applyAlignment="1" applyProtection="1">
      <alignment horizontal="center" vertical="center"/>
    </xf>
    <xf numFmtId="0" fontId="4" fillId="16" borderId="25" xfId="0" applyFont="1" applyFill="1" applyBorder="1" applyAlignment="1">
      <alignment vertical="center"/>
    </xf>
    <xf numFmtId="0" fontId="3" fillId="16" borderId="24" xfId="0" applyFont="1" applyFill="1" applyBorder="1" applyAlignment="1" applyProtection="1">
      <alignment vertical="center"/>
    </xf>
    <xf numFmtId="0" fontId="3" fillId="16" borderId="26" xfId="0" applyFont="1" applyFill="1" applyBorder="1" applyAlignment="1" applyProtection="1">
      <alignment vertical="center"/>
    </xf>
    <xf numFmtId="171" fontId="4" fillId="16" borderId="27" xfId="0" applyNumberFormat="1" applyFont="1" applyFill="1" applyBorder="1" applyAlignment="1" applyProtection="1">
      <alignment vertical="center"/>
    </xf>
    <xf numFmtId="0" fontId="4" fillId="41" borderId="13" xfId="0" applyFont="1" applyFill="1" applyBorder="1" applyAlignment="1" applyProtection="1">
      <alignment horizontal="center"/>
    </xf>
    <xf numFmtId="0" fontId="3" fillId="16" borderId="21" xfId="0" applyFont="1" applyFill="1" applyBorder="1" applyAlignment="1" applyProtection="1">
      <alignment vertical="center" wrapText="1"/>
    </xf>
    <xf numFmtId="0" fontId="3" fillId="16" borderId="23" xfId="0" applyFont="1" applyFill="1" applyBorder="1" applyAlignment="1" applyProtection="1">
      <alignment vertical="center" wrapText="1"/>
    </xf>
    <xf numFmtId="10" fontId="4" fillId="16" borderId="28" xfId="0" applyNumberFormat="1" applyFont="1" applyFill="1" applyBorder="1" applyAlignment="1" applyProtection="1">
      <alignment vertical="center"/>
    </xf>
    <xf numFmtId="0" fontId="3" fillId="42" borderId="4" xfId="0" applyFont="1" applyFill="1" applyBorder="1" applyAlignment="1" applyProtection="1">
      <alignment horizontal="center" vertical="center"/>
    </xf>
    <xf numFmtId="0" fontId="4" fillId="43" borderId="13" xfId="0" applyFont="1" applyFill="1" applyBorder="1" applyAlignment="1" applyProtection="1">
      <alignment horizontal="center"/>
    </xf>
    <xf numFmtId="0" fontId="4" fillId="0" borderId="24" xfId="0" applyFont="1" applyBorder="1" applyAlignment="1" applyProtection="1">
      <alignment horizontal="center" vertical="center"/>
    </xf>
    <xf numFmtId="0" fontId="4" fillId="0" borderId="25" xfId="0" applyFont="1" applyBorder="1" applyAlignment="1">
      <alignment vertical="center"/>
    </xf>
    <xf numFmtId="0" fontId="3" fillId="0" borderId="24" xfId="0" applyFont="1" applyBorder="1" applyAlignment="1" applyProtection="1">
      <alignment vertical="center"/>
    </xf>
    <xf numFmtId="0" fontId="3" fillId="0" borderId="26" xfId="0" applyFont="1" applyBorder="1" applyAlignment="1" applyProtection="1">
      <alignment vertical="center"/>
    </xf>
    <xf numFmtId="10" fontId="4" fillId="0" borderId="29" xfId="0" applyNumberFormat="1" applyFont="1" applyBorder="1" applyAlignment="1" applyProtection="1">
      <alignment vertical="center"/>
    </xf>
    <xf numFmtId="0" fontId="3" fillId="44" borderId="4" xfId="0" applyFont="1" applyFill="1" applyBorder="1" applyAlignment="1" applyProtection="1">
      <alignment horizontal="center" vertical="center"/>
    </xf>
    <xf numFmtId="0" fontId="4" fillId="45" borderId="13" xfId="0" applyFont="1" applyFill="1" applyBorder="1" applyAlignment="1" applyProtection="1">
      <alignment horizontal="center"/>
    </xf>
    <xf numFmtId="0" fontId="3" fillId="46" borderId="4" xfId="0" applyFont="1" applyFill="1" applyBorder="1" applyAlignment="1" applyProtection="1">
      <alignment horizontal="center" vertical="center"/>
    </xf>
    <xf numFmtId="0" fontId="4" fillId="40" borderId="13" xfId="0" applyFont="1" applyFill="1" applyBorder="1" applyAlignment="1" applyProtection="1">
      <alignment horizontal="center"/>
    </xf>
    <xf numFmtId="0" fontId="4" fillId="0" borderId="0" xfId="0" applyFont="1" applyAlignment="1" applyProtection="1"/>
    <xf numFmtId="0" fontId="3" fillId="47" borderId="4" xfId="0" applyFont="1" applyFill="1" applyBorder="1" applyAlignment="1" applyProtection="1">
      <alignment horizontal="center" vertical="center"/>
    </xf>
    <xf numFmtId="0" fontId="4" fillId="12" borderId="4" xfId="0" applyFont="1" applyFill="1" applyBorder="1" applyAlignment="1" applyProtection="1">
      <alignment horizontal="center"/>
    </xf>
    <xf numFmtId="0" fontId="3" fillId="44" borderId="4" xfId="0" applyFont="1" applyFill="1" applyBorder="1" applyAlignment="1" applyProtection="1">
      <alignment horizontal="center"/>
    </xf>
    <xf numFmtId="0" fontId="3" fillId="42" borderId="4" xfId="0" applyFont="1" applyFill="1" applyBorder="1" applyAlignment="1" applyProtection="1">
      <alignment horizontal="center"/>
    </xf>
    <xf numFmtId="0" fontId="3" fillId="46" borderId="4" xfId="0" applyFont="1" applyFill="1" applyBorder="1" applyAlignment="1" applyProtection="1">
      <alignment horizontal="center"/>
    </xf>
    <xf numFmtId="0" fontId="3" fillId="47" borderId="4" xfId="0" applyFont="1" applyFill="1" applyBorder="1" applyAlignment="1" applyProtection="1">
      <alignment horizontal="center"/>
    </xf>
    <xf numFmtId="0" fontId="4" fillId="26" borderId="4" xfId="0" applyFont="1" applyFill="1" applyBorder="1" applyAlignment="1" applyProtection="1">
      <alignment horizontal="center"/>
    </xf>
    <xf numFmtId="0" fontId="4" fillId="48" borderId="4" xfId="0" applyFont="1" applyFill="1" applyBorder="1" applyAlignment="1" applyProtection="1">
      <alignment horizontal="center"/>
    </xf>
    <xf numFmtId="0" fontId="4" fillId="13" borderId="4" xfId="0" applyFont="1" applyFill="1" applyBorder="1" applyAlignment="1" applyProtection="1">
      <alignment horizontal="center"/>
    </xf>
    <xf numFmtId="0" fontId="4" fillId="9" borderId="4" xfId="0" applyFont="1" applyFill="1" applyBorder="1" applyAlignment="1" applyProtection="1">
      <alignment horizontal="center"/>
    </xf>
    <xf numFmtId="0" fontId="4" fillId="27" borderId="4" xfId="0" applyFont="1" applyFill="1" applyBorder="1" applyProtection="1"/>
    <xf numFmtId="0" fontId="4" fillId="4" borderId="4" xfId="0" applyFont="1" applyFill="1" applyBorder="1" applyProtection="1"/>
    <xf numFmtId="0" fontId="3" fillId="0" borderId="0" xfId="0" applyFont="1" applyBorder="1" applyAlignment="1" applyProtection="1">
      <alignment horizontal="center"/>
    </xf>
    <xf numFmtId="0" fontId="4" fillId="10" borderId="4" xfId="0" applyFont="1" applyFill="1" applyBorder="1" applyAlignment="1" applyProtection="1">
      <alignment horizontal="left"/>
    </xf>
    <xf numFmtId="0" fontId="4" fillId="0" borderId="0" xfId="0" applyFont="1" applyBorder="1" applyAlignment="1" applyProtection="1">
      <alignment horizontal="left"/>
    </xf>
    <xf numFmtId="0" fontId="4" fillId="31" borderId="4" xfId="0" applyFont="1" applyFill="1" applyBorder="1" applyAlignment="1" applyProtection="1">
      <alignment horizontal="left"/>
    </xf>
    <xf numFmtId="0" fontId="4" fillId="33" borderId="4" xfId="0" applyFont="1" applyFill="1" applyBorder="1" applyAlignment="1" applyProtection="1">
      <alignment horizontal="left"/>
    </xf>
    <xf numFmtId="0" fontId="4" fillId="34" borderId="4" xfId="0" applyFont="1" applyFill="1" applyBorder="1" applyAlignment="1" applyProtection="1">
      <alignment horizontal="left"/>
    </xf>
    <xf numFmtId="0" fontId="4" fillId="35" borderId="4" xfId="0" applyFont="1" applyFill="1" applyBorder="1" applyAlignment="1" applyProtection="1">
      <alignment horizontal="left"/>
    </xf>
    <xf numFmtId="0" fontId="4" fillId="37" borderId="4" xfId="0" applyFont="1" applyFill="1" applyBorder="1" applyProtection="1"/>
    <xf numFmtId="0" fontId="4" fillId="38" borderId="4" xfId="0" applyFont="1" applyFill="1" applyBorder="1" applyProtection="1"/>
    <xf numFmtId="0" fontId="3" fillId="44" borderId="10" xfId="0" applyFont="1" applyFill="1" applyBorder="1" applyAlignment="1" applyProtection="1">
      <alignment horizontal="center"/>
    </xf>
    <xf numFmtId="0" fontId="11" fillId="0" borderId="0" xfId="6" applyFont="1"/>
    <xf numFmtId="0" fontId="10" fillId="26" borderId="4" xfId="7" applyFont="1" applyFill="1" applyBorder="1" applyAlignment="1">
      <alignment horizontal="center" vertical="center" wrapText="1"/>
    </xf>
    <xf numFmtId="0" fontId="13" fillId="49" borderId="4" xfId="5" applyFont="1" applyFill="1" applyBorder="1" applyAlignment="1">
      <alignment horizontal="justify" vertical="center" wrapText="1" readingOrder="1"/>
    </xf>
    <xf numFmtId="0" fontId="14" fillId="16" borderId="4" xfId="5" applyFont="1" applyFill="1" applyBorder="1" applyAlignment="1">
      <alignment horizontal="center" vertical="center" wrapText="1"/>
    </xf>
    <xf numFmtId="0" fontId="14" fillId="50" borderId="4" xfId="5" applyFont="1" applyFill="1" applyBorder="1" applyAlignment="1">
      <alignment horizontal="center" vertical="center" wrapText="1"/>
    </xf>
    <xf numFmtId="0" fontId="13" fillId="49" borderId="10" xfId="5" applyFont="1" applyFill="1" applyBorder="1" applyAlignment="1">
      <alignment horizontal="justify" vertical="center" wrapText="1" readingOrder="1"/>
    </xf>
    <xf numFmtId="0" fontId="15" fillId="50" borderId="4" xfId="5" applyFont="1" applyFill="1" applyBorder="1" applyAlignment="1">
      <alignment horizontal="center" vertical="center" wrapText="1" readingOrder="1"/>
    </xf>
    <xf numFmtId="0" fontId="15" fillId="50" borderId="4" xfId="5" applyFont="1" applyFill="1" applyBorder="1" applyAlignment="1">
      <alignment horizontal="center" vertical="center" wrapText="1"/>
    </xf>
    <xf numFmtId="0" fontId="16" fillId="0" borderId="0" xfId="6" applyFont="1"/>
    <xf numFmtId="0" fontId="10" fillId="26" borderId="4" xfId="5" applyFont="1" applyFill="1" applyBorder="1" applyAlignment="1">
      <alignment horizontal="center" vertical="center" wrapText="1" readingOrder="1"/>
    </xf>
    <xf numFmtId="0" fontId="13" fillId="50" borderId="4" xfId="5" applyFont="1" applyFill="1" applyBorder="1" applyAlignment="1">
      <alignment horizontal="justify" vertical="center" wrapText="1" readingOrder="1"/>
    </xf>
    <xf numFmtId="0" fontId="13" fillId="50" borderId="10" xfId="5" applyFont="1" applyFill="1" applyBorder="1" applyAlignment="1">
      <alignment horizontal="justify" vertical="center" wrapText="1" readingOrder="1"/>
    </xf>
    <xf numFmtId="0" fontId="4" fillId="0" borderId="13"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9" xfId="0" applyFont="1" applyBorder="1" applyAlignment="1" applyProtection="1">
      <alignment horizontal="center"/>
    </xf>
    <xf numFmtId="0" fontId="3" fillId="0" borderId="2" xfId="0" applyFont="1" applyBorder="1" applyAlignment="1" applyProtection="1">
      <alignment horizontal="center" vertical="center"/>
    </xf>
    <xf numFmtId="0" fontId="4" fillId="0" borderId="0" xfId="0" applyFont="1" applyAlignment="1" applyProtection="1">
      <alignment horizontal="center" vertical="top"/>
    </xf>
    <xf numFmtId="0" fontId="4" fillId="13" borderId="9" xfId="0" applyFont="1" applyFill="1" applyBorder="1" applyAlignment="1" applyProtection="1">
      <alignment horizontal="center" vertical="center" wrapText="1"/>
    </xf>
    <xf numFmtId="0" fontId="7" fillId="13" borderId="11"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4" fillId="13" borderId="9" xfId="0" applyFont="1" applyFill="1" applyBorder="1" applyAlignment="1" applyProtection="1">
      <alignment horizontal="center" vertical="center"/>
    </xf>
    <xf numFmtId="0" fontId="4" fillId="13" borderId="10" xfId="0" applyFont="1" applyFill="1" applyBorder="1" applyAlignment="1" applyProtection="1">
      <alignment horizontal="center" vertical="center"/>
    </xf>
    <xf numFmtId="0" fontId="4" fillId="13"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30" borderId="4"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 fillId="16" borderId="10"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5" borderId="4" xfId="0" applyFont="1" applyFill="1" applyBorder="1" applyAlignment="1" applyProtection="1">
      <alignment horizontal="center" vertical="center" wrapText="1"/>
    </xf>
    <xf numFmtId="165" fontId="3" fillId="0" borderId="6" xfId="0" applyNumberFormat="1" applyFont="1" applyFill="1" applyBorder="1" applyAlignment="1" applyProtection="1">
      <alignment horizontal="left" vertical="center" wrapText="1"/>
    </xf>
    <xf numFmtId="165" fontId="3" fillId="0" borderId="0" xfId="0" applyNumberFormat="1" applyFont="1" applyFill="1" applyBorder="1" applyAlignment="1" applyProtection="1">
      <alignment horizontal="left" vertical="center" wrapText="1"/>
    </xf>
    <xf numFmtId="15" fontId="3" fillId="2" borderId="0"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2" fillId="0" borderId="0" xfId="0" applyFont="1" applyAlignment="1">
      <alignment horizontal="center" vertical="center"/>
    </xf>
    <xf numFmtId="0" fontId="10" fillId="26" borderId="12" xfId="5" applyFont="1" applyFill="1" applyBorder="1" applyAlignment="1">
      <alignment horizontal="center" vertical="center" wrapText="1"/>
    </xf>
    <xf numFmtId="0" fontId="10" fillId="26" borderId="30" xfId="5" applyFont="1" applyFill="1" applyBorder="1" applyAlignment="1">
      <alignment horizontal="center" vertical="center" wrapText="1"/>
    </xf>
    <xf numFmtId="0" fontId="10" fillId="26" borderId="5" xfId="5" applyFont="1" applyFill="1" applyBorder="1" applyAlignment="1">
      <alignment horizontal="center" vertical="center" wrapText="1"/>
    </xf>
    <xf numFmtId="0" fontId="12" fillId="26" borderId="9" xfId="5" applyFont="1" applyFill="1" applyBorder="1" applyAlignment="1">
      <alignment horizontal="center" vertical="center" wrapText="1" readingOrder="1"/>
    </xf>
    <xf numFmtId="0" fontId="12" fillId="26" borderId="10" xfId="5" applyFont="1" applyFill="1" applyBorder="1" applyAlignment="1">
      <alignment horizontal="center" vertical="center" wrapText="1" readingOrder="1"/>
    </xf>
    <xf numFmtId="0" fontId="10" fillId="26" borderId="4" xfId="5" applyFont="1" applyFill="1" applyBorder="1" applyAlignment="1">
      <alignment horizontal="center" vertical="center" wrapText="1"/>
    </xf>
    <xf numFmtId="0" fontId="10" fillId="26" borderId="4" xfId="5" applyFont="1" applyFill="1" applyBorder="1" applyAlignment="1">
      <alignment horizontal="center" vertical="center" wrapText="1" readingOrder="1"/>
    </xf>
    <xf numFmtId="0" fontId="17" fillId="16" borderId="9" xfId="0" applyFont="1" applyFill="1" applyBorder="1" applyAlignment="1">
      <alignment horizontal="justify" vertical="center" wrapText="1"/>
    </xf>
    <xf numFmtId="0" fontId="17" fillId="16" borderId="4" xfId="0" applyFont="1" applyFill="1" applyBorder="1" applyAlignment="1">
      <alignment horizontal="justify" vertical="center" wrapText="1"/>
    </xf>
    <xf numFmtId="0" fontId="17" fillId="17" borderId="4" xfId="2" applyFont="1" applyFill="1" applyBorder="1" applyAlignment="1" applyProtection="1">
      <alignment horizontal="center" vertical="center" wrapText="1"/>
      <protection locked="0"/>
    </xf>
    <xf numFmtId="168" fontId="17" fillId="17" borderId="4" xfId="0" applyNumberFormat="1" applyFont="1" applyFill="1" applyBorder="1" applyAlignment="1">
      <alignment horizontal="center" vertical="center" wrapText="1"/>
    </xf>
    <xf numFmtId="1" fontId="17" fillId="16" borderId="4" xfId="0" applyNumberFormat="1" applyFont="1" applyFill="1" applyBorder="1" applyAlignment="1" applyProtection="1">
      <alignment horizontal="center" vertical="center" wrapText="1"/>
    </xf>
    <xf numFmtId="0" fontId="17" fillId="16" borderId="4" xfId="0" applyFont="1" applyFill="1" applyBorder="1" applyAlignment="1" applyProtection="1">
      <alignment horizontal="center" vertical="center" wrapText="1"/>
    </xf>
    <xf numFmtId="9" fontId="17" fillId="16" borderId="4" xfId="1" applyFont="1" applyFill="1" applyBorder="1" applyAlignment="1" applyProtection="1">
      <alignment horizontal="center" vertical="center" wrapText="1"/>
    </xf>
    <xf numFmtId="0" fontId="17" fillId="16" borderId="4" xfId="0" applyFont="1" applyFill="1" applyBorder="1" applyAlignment="1" applyProtection="1">
      <alignment horizontal="justify" vertical="center" wrapText="1"/>
    </xf>
    <xf numFmtId="0" fontId="17" fillId="16" borderId="4" xfId="0" applyFont="1" applyFill="1" applyBorder="1" applyAlignment="1" applyProtection="1">
      <alignment horizontal="center" vertical="center"/>
    </xf>
    <xf numFmtId="0" fontId="17" fillId="0" borderId="4" xfId="0" applyFont="1" applyBorder="1" applyAlignment="1" applyProtection="1">
      <alignment horizontal="center" vertical="center"/>
    </xf>
    <xf numFmtId="0" fontId="18" fillId="0" borderId="10" xfId="0" applyFont="1" applyBorder="1" applyAlignment="1">
      <alignment horizontal="justify" vertical="center" wrapText="1"/>
    </xf>
    <xf numFmtId="0" fontId="17" fillId="17" borderId="4" xfId="2" applyFont="1" applyFill="1" applyBorder="1" applyAlignment="1" applyProtection="1">
      <alignment horizontal="justify" vertical="center" wrapText="1"/>
      <protection locked="0"/>
    </xf>
    <xf numFmtId="0" fontId="17" fillId="16" borderId="4" xfId="2" applyFont="1" applyFill="1" applyBorder="1" applyAlignment="1" applyProtection="1">
      <alignment horizontal="justify" vertical="center" wrapText="1"/>
      <protection locked="0"/>
    </xf>
    <xf numFmtId="0" fontId="17" fillId="16" borderId="4" xfId="2"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20" fillId="16" borderId="4" xfId="0" applyFont="1" applyFill="1" applyBorder="1" applyAlignment="1">
      <alignment horizontal="justify" vertical="center" wrapText="1"/>
    </xf>
    <xf numFmtId="0" fontId="17" fillId="16" borderId="4" xfId="0" applyFont="1" applyFill="1" applyBorder="1" applyAlignment="1">
      <alignment horizontal="center" vertical="center" wrapText="1"/>
    </xf>
    <xf numFmtId="0" fontId="18" fillId="0" borderId="11" xfId="0" applyFont="1" applyBorder="1" applyAlignment="1">
      <alignment horizontal="justify" vertical="center" wrapText="1"/>
    </xf>
    <xf numFmtId="9" fontId="17" fillId="17" borderId="4" xfId="2" applyNumberFormat="1" applyFont="1" applyFill="1" applyBorder="1" applyAlignment="1" applyProtection="1">
      <alignment horizontal="center" vertical="center" wrapText="1"/>
      <protection locked="0"/>
    </xf>
    <xf numFmtId="9" fontId="17" fillId="16" borderId="4" xfId="0" applyNumberFormat="1" applyFont="1" applyFill="1" applyBorder="1" applyAlignment="1" applyProtection="1">
      <alignment horizontal="center" vertical="center" wrapText="1"/>
    </xf>
    <xf numFmtId="9" fontId="17" fillId="16" borderId="4" xfId="2" applyNumberFormat="1" applyFont="1" applyFill="1" applyBorder="1" applyAlignment="1" applyProtection="1">
      <alignment horizontal="center" vertical="center" wrapText="1"/>
      <protection locked="0"/>
    </xf>
    <xf numFmtId="0" fontId="17" fillId="16" borderId="4" xfId="0" applyFont="1" applyFill="1" applyBorder="1" applyAlignment="1">
      <alignment horizontal="left" vertical="center" wrapText="1"/>
    </xf>
    <xf numFmtId="0" fontId="17" fillId="16" borderId="4" xfId="0" applyFont="1" applyFill="1" applyBorder="1" applyAlignment="1">
      <alignment horizontal="centerContinuous" vertical="center" wrapText="1"/>
    </xf>
    <xf numFmtId="0" fontId="17" fillId="16" borderId="12" xfId="0" applyFont="1" applyFill="1" applyBorder="1" applyAlignment="1">
      <alignment horizontal="center" vertical="center" wrapText="1"/>
    </xf>
    <xf numFmtId="0" fontId="17" fillId="16" borderId="4" xfId="3" applyFont="1" applyFill="1" applyBorder="1" applyAlignment="1" applyProtection="1">
      <alignment horizontal="justify" vertical="center" wrapText="1"/>
      <protection locked="0"/>
    </xf>
    <xf numFmtId="0" fontId="17" fillId="16" borderId="4" xfId="3" applyFont="1" applyFill="1" applyBorder="1" applyAlignment="1" applyProtection="1">
      <alignment horizontal="center" vertical="center" wrapText="1"/>
      <protection locked="0"/>
    </xf>
    <xf numFmtId="168" fontId="17" fillId="19" borderId="4" xfId="0" applyNumberFormat="1" applyFont="1" applyFill="1" applyBorder="1" applyAlignment="1">
      <alignment horizontal="center" vertical="center" wrapText="1"/>
    </xf>
    <xf numFmtId="9" fontId="17" fillId="16" borderId="4" xfId="3" applyNumberFormat="1" applyFont="1" applyFill="1" applyBorder="1" applyAlignment="1" applyProtection="1">
      <alignment horizontal="center" vertical="center" wrapText="1"/>
      <protection locked="0"/>
    </xf>
    <xf numFmtId="9" fontId="17" fillId="16" borderId="4" xfId="0" applyNumberFormat="1" applyFont="1" applyFill="1" applyBorder="1" applyAlignment="1" applyProtection="1">
      <alignment horizontal="centerContinuous" vertical="center" wrapText="1"/>
      <protection locked="0"/>
    </xf>
    <xf numFmtId="0" fontId="22" fillId="16" borderId="4" xfId="0" applyFont="1" applyFill="1" applyBorder="1" applyAlignment="1">
      <alignment horizontal="justify" vertical="center" wrapText="1"/>
    </xf>
    <xf numFmtId="0" fontId="18" fillId="16" borderId="4" xfId="0" applyFont="1" applyFill="1" applyBorder="1" applyAlignment="1">
      <alignment horizontal="justify" vertical="center" wrapText="1"/>
    </xf>
    <xf numFmtId="0" fontId="22" fillId="16" borderId="4"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7" fillId="16" borderId="4" xfId="0" applyFont="1" applyFill="1" applyBorder="1" applyAlignment="1" applyProtection="1">
      <alignment vertical="center" wrapText="1"/>
    </xf>
    <xf numFmtId="0" fontId="17" fillId="16" borderId="9" xfId="0" applyFont="1" applyFill="1" applyBorder="1" applyAlignment="1" applyProtection="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9" fontId="17" fillId="16" borderId="4" xfId="1" applyFont="1" applyFill="1" applyBorder="1" applyAlignment="1" applyProtection="1">
      <alignment horizontal="center" vertical="center" wrapText="1"/>
      <protection locked="0"/>
    </xf>
    <xf numFmtId="0" fontId="17" fillId="16" borderId="4" xfId="0" applyNumberFormat="1" applyFont="1" applyFill="1" applyBorder="1" applyAlignment="1">
      <alignment horizontal="justify" vertical="center" wrapText="1"/>
    </xf>
    <xf numFmtId="0" fontId="23" fillId="16" borderId="4" xfId="0" applyFont="1" applyFill="1" applyBorder="1" applyAlignment="1">
      <alignment horizontal="centerContinuous" vertical="center" wrapText="1"/>
    </xf>
    <xf numFmtId="0" fontId="23" fillId="16" borderId="4" xfId="0" applyFont="1" applyFill="1" applyBorder="1" applyAlignment="1" applyProtection="1">
      <alignment horizontal="centerContinuous" vertical="center" wrapText="1"/>
      <protection locked="0"/>
    </xf>
    <xf numFmtId="167" fontId="23" fillId="16" borderId="4" xfId="0" applyNumberFormat="1" applyFont="1" applyFill="1" applyBorder="1" applyAlignment="1" applyProtection="1">
      <alignment horizontal="centerContinuous" vertical="center" wrapText="1"/>
      <protection locked="0"/>
    </xf>
    <xf numFmtId="1" fontId="23" fillId="16" borderId="4" xfId="0" applyNumberFormat="1" applyFont="1" applyFill="1" applyBorder="1" applyAlignment="1" applyProtection="1">
      <alignment horizontal="centerContinuous" vertical="center" wrapText="1"/>
    </xf>
    <xf numFmtId="0" fontId="23" fillId="16" borderId="4" xfId="0" applyFont="1" applyFill="1" applyBorder="1" applyAlignment="1" applyProtection="1">
      <alignment horizontal="centerContinuous" vertical="center" wrapText="1"/>
    </xf>
    <xf numFmtId="0" fontId="17" fillId="0" borderId="4" xfId="0" applyFont="1" applyBorder="1" applyAlignment="1" applyProtection="1">
      <alignment horizontal="centerContinuous" vertical="center" wrapText="1"/>
    </xf>
    <xf numFmtId="0" fontId="17" fillId="16" borderId="4" xfId="0" applyFont="1" applyFill="1" applyBorder="1" applyAlignment="1">
      <alignment horizontal="justify" vertical="center" wrapText="1"/>
    </xf>
    <xf numFmtId="1" fontId="17" fillId="16" borderId="4" xfId="0" applyNumberFormat="1" applyFont="1" applyFill="1" applyBorder="1" applyAlignment="1" applyProtection="1">
      <alignment horizontal="center" vertical="center"/>
    </xf>
    <xf numFmtId="0" fontId="17" fillId="21" borderId="4" xfId="0" applyFont="1" applyFill="1" applyBorder="1" applyAlignment="1">
      <alignment horizontal="justify" vertical="center" wrapText="1"/>
    </xf>
    <xf numFmtId="0" fontId="17" fillId="21" borderId="4" xfId="0" applyFont="1" applyFill="1" applyBorder="1" applyAlignment="1">
      <alignment horizontal="center" vertical="center" wrapText="1"/>
    </xf>
    <xf numFmtId="0" fontId="5" fillId="17" borderId="4" xfId="2" applyFont="1" applyFill="1" applyBorder="1" applyAlignment="1" applyProtection="1">
      <alignment horizontal="justify" vertical="center" wrapText="1"/>
      <protection locked="0"/>
    </xf>
    <xf numFmtId="0" fontId="5" fillId="17" borderId="4" xfId="2" applyFont="1" applyFill="1" applyBorder="1" applyAlignment="1" applyProtection="1">
      <alignment horizontal="justify" vertical="center" wrapText="1"/>
      <protection locked="0"/>
    </xf>
    <xf numFmtId="0" fontId="5" fillId="17" borderId="4" xfId="2" applyFont="1" applyFill="1" applyBorder="1" applyAlignment="1" applyProtection="1">
      <alignment horizontal="center" vertical="center" wrapText="1"/>
      <protection locked="0"/>
    </xf>
    <xf numFmtId="168" fontId="17" fillId="22" borderId="4" xfId="0" applyNumberFormat="1" applyFont="1" applyFill="1" applyBorder="1" applyAlignment="1">
      <alignment horizontal="center" vertical="center" wrapText="1"/>
    </xf>
    <xf numFmtId="168" fontId="17" fillId="16" borderId="4" xfId="2" applyNumberFormat="1" applyFont="1" applyFill="1" applyBorder="1" applyAlignment="1" applyProtection="1">
      <alignment horizontal="center" vertical="center" wrapText="1"/>
      <protection locked="0"/>
    </xf>
    <xf numFmtId="0" fontId="24" fillId="16" borderId="4" xfId="0" applyFont="1" applyFill="1" applyBorder="1" applyAlignment="1">
      <alignment horizontal="justify" vertical="center" wrapText="1"/>
    </xf>
    <xf numFmtId="0" fontId="17" fillId="16" borderId="4" xfId="0" applyFont="1" applyFill="1" applyBorder="1" applyAlignment="1">
      <alignment horizontal="center" vertical="center" wrapText="1"/>
    </xf>
    <xf numFmtId="0" fontId="17" fillId="0" borderId="4" xfId="0" applyFont="1" applyBorder="1" applyAlignment="1" applyProtection="1">
      <alignment horizontal="center" vertical="center" wrapText="1"/>
    </xf>
    <xf numFmtId="168" fontId="17" fillId="16" borderId="4" xfId="0" applyNumberFormat="1" applyFont="1" applyFill="1" applyBorder="1" applyAlignment="1">
      <alignment horizontal="center" vertical="center" wrapText="1"/>
    </xf>
    <xf numFmtId="0" fontId="17" fillId="0" borderId="4" xfId="0" applyFont="1" applyBorder="1" applyAlignment="1">
      <alignment vertical="center" wrapText="1"/>
    </xf>
    <xf numFmtId="0" fontId="21" fillId="16" borderId="4" xfId="0" applyFont="1" applyFill="1" applyBorder="1" applyAlignment="1">
      <alignment horizontal="justify" vertical="center" wrapText="1"/>
    </xf>
    <xf numFmtId="0" fontId="17" fillId="16" borderId="4" xfId="0" applyFont="1" applyFill="1" applyBorder="1" applyAlignment="1">
      <alignment vertical="center" wrapText="1"/>
    </xf>
    <xf numFmtId="168" fontId="17" fillId="23" borderId="4" xfId="0" applyNumberFormat="1" applyFont="1" applyFill="1" applyBorder="1" applyAlignment="1">
      <alignment horizontal="center" vertical="center" wrapText="1"/>
    </xf>
    <xf numFmtId="0" fontId="18" fillId="0" borderId="4" xfId="0" applyFont="1" applyBorder="1" applyAlignment="1">
      <alignment vertical="center" wrapText="1"/>
    </xf>
    <xf numFmtId="0" fontId="17" fillId="24" borderId="4" xfId="0" applyFont="1" applyFill="1" applyBorder="1" applyAlignment="1">
      <alignment horizontal="justify" vertical="center" wrapText="1"/>
    </xf>
    <xf numFmtId="0" fontId="17" fillId="24" borderId="4" xfId="0" applyFont="1" applyFill="1" applyBorder="1" applyAlignment="1">
      <alignment horizontal="center" vertical="center" wrapText="1"/>
    </xf>
    <xf numFmtId="168" fontId="17" fillId="16" borderId="4" xfId="0" applyNumberFormat="1" applyFont="1" applyFill="1" applyBorder="1" applyAlignment="1" applyProtection="1">
      <alignment horizontal="center" vertical="center" wrapText="1"/>
    </xf>
    <xf numFmtId="0" fontId="24" fillId="16" borderId="4" xfId="0" applyFont="1" applyFill="1" applyBorder="1" applyAlignment="1" applyProtection="1">
      <alignment horizontal="justify" vertical="center" wrapText="1"/>
    </xf>
    <xf numFmtId="0" fontId="24" fillId="16" borderId="4" xfId="0" applyFont="1" applyFill="1" applyBorder="1" applyAlignment="1">
      <alignment horizontal="justify" vertical="center" wrapText="1"/>
    </xf>
    <xf numFmtId="0" fontId="17" fillId="16" borderId="4" xfId="2" applyFont="1" applyFill="1" applyBorder="1" applyAlignment="1" applyProtection="1">
      <alignment horizontal="justify" vertical="center" wrapText="1"/>
      <protection locked="0"/>
    </xf>
    <xf numFmtId="1" fontId="17" fillId="16" borderId="4" xfId="2" applyNumberFormat="1" applyFont="1" applyFill="1" applyBorder="1" applyAlignment="1" applyProtection="1">
      <alignment horizontal="center" vertical="center" wrapText="1"/>
      <protection locked="0"/>
    </xf>
    <xf numFmtId="168" fontId="5" fillId="16" borderId="4" xfId="0" applyNumberFormat="1" applyFont="1" applyFill="1" applyBorder="1" applyAlignment="1" applyProtection="1">
      <alignment horizontal="center" vertical="center"/>
    </xf>
    <xf numFmtId="0" fontId="21" fillId="16" borderId="4" xfId="0" applyFont="1" applyFill="1" applyBorder="1" applyAlignment="1">
      <alignment horizontal="justify" vertical="center" wrapText="1"/>
    </xf>
    <xf numFmtId="0" fontId="17" fillId="22" borderId="4" xfId="0" applyFont="1" applyFill="1" applyBorder="1" applyAlignment="1" applyProtection="1">
      <alignment horizontal="justify" vertical="center" wrapText="1"/>
      <protection locked="0"/>
    </xf>
    <xf numFmtId="0" fontId="17" fillId="16" borderId="4" xfId="0" applyFont="1" applyFill="1" applyBorder="1" applyAlignment="1" applyProtection="1">
      <alignment horizontal="left" vertical="center" wrapText="1"/>
    </xf>
    <xf numFmtId="0" fontId="17" fillId="17" borderId="4" xfId="2" applyFont="1" applyFill="1" applyBorder="1" applyAlignment="1" applyProtection="1">
      <alignment horizontal="left" vertical="center" wrapText="1"/>
      <protection locked="0"/>
    </xf>
    <xf numFmtId="0" fontId="17" fillId="19" borderId="4" xfId="2" applyFont="1" applyFill="1" applyBorder="1" applyAlignment="1" applyProtection="1">
      <alignment horizontal="justify" vertical="center" wrapText="1"/>
      <protection locked="0"/>
    </xf>
    <xf numFmtId="0" fontId="17" fillId="25" borderId="4" xfId="0" applyFont="1" applyFill="1" applyBorder="1" applyAlignment="1">
      <alignment vertical="center" wrapText="1"/>
    </xf>
    <xf numFmtId="0" fontId="17" fillId="0" borderId="4" xfId="0" applyFont="1" applyFill="1" applyBorder="1" applyAlignment="1" applyProtection="1">
      <alignment horizontal="justify" vertical="center" wrapText="1"/>
    </xf>
    <xf numFmtId="0" fontId="17" fillId="17" borderId="4" xfId="4" applyFont="1" applyFill="1" applyBorder="1" applyAlignment="1">
      <alignment horizontal="justify" vertical="center" wrapText="1"/>
    </xf>
    <xf numFmtId="1" fontId="17" fillId="17" borderId="4" xfId="2" applyNumberFormat="1" applyFont="1" applyFill="1" applyBorder="1" applyAlignment="1" applyProtection="1">
      <alignment horizontal="center" vertical="center" wrapText="1"/>
      <protection locked="0"/>
    </xf>
    <xf numFmtId="0" fontId="17" fillId="16" borderId="5" xfId="0" applyFont="1" applyFill="1" applyBorder="1" applyAlignment="1" applyProtection="1">
      <alignment horizontal="center" vertical="center"/>
    </xf>
    <xf numFmtId="49" fontId="17" fillId="16" borderId="4" xfId="2" applyNumberFormat="1" applyFont="1" applyFill="1" applyBorder="1" applyAlignment="1" applyProtection="1">
      <alignment horizontal="justify" vertical="center" wrapText="1"/>
      <protection locked="0"/>
    </xf>
    <xf numFmtId="0" fontId="17" fillId="16" borderId="4" xfId="2" applyNumberFormat="1" applyFont="1" applyFill="1" applyBorder="1" applyAlignment="1" applyProtection="1">
      <alignment horizontal="center" vertical="center" wrapText="1"/>
      <protection locked="0"/>
    </xf>
    <xf numFmtId="0" fontId="17" fillId="17" borderId="4" xfId="2" applyFont="1" applyFill="1" applyBorder="1" applyAlignment="1" applyProtection="1">
      <alignment horizontal="justify" vertical="center" wrapText="1"/>
      <protection locked="0"/>
    </xf>
    <xf numFmtId="0" fontId="17" fillId="16" borderId="4" xfId="2" applyFont="1" applyFill="1" applyBorder="1" applyAlignment="1" applyProtection="1">
      <alignment vertical="center" wrapText="1"/>
      <protection locked="0"/>
    </xf>
    <xf numFmtId="0" fontId="17" fillId="16" borderId="4" xfId="0" applyFont="1" applyFill="1" applyBorder="1" applyAlignment="1" applyProtection="1">
      <alignment horizontal="center" vertical="center" wrapText="1"/>
    </xf>
    <xf numFmtId="1" fontId="17" fillId="16" borderId="4" xfId="1" applyNumberFormat="1" applyFont="1" applyFill="1" applyBorder="1" applyAlignment="1" applyProtection="1">
      <alignment horizontal="center" vertical="center" wrapText="1"/>
    </xf>
    <xf numFmtId="168" fontId="17" fillId="26" borderId="4" xfId="2" applyNumberFormat="1" applyFont="1" applyFill="1" applyBorder="1" applyAlignment="1" applyProtection="1">
      <alignment horizontal="center" vertical="center" wrapText="1"/>
      <protection locked="0"/>
    </xf>
    <xf numFmtId="0" fontId="23" fillId="16" borderId="4" xfId="0" applyFont="1" applyFill="1" applyBorder="1" applyAlignment="1">
      <alignment horizontal="justify" vertical="center" wrapText="1"/>
    </xf>
    <xf numFmtId="0" fontId="23" fillId="16" borderId="4" xfId="0" applyFont="1" applyFill="1" applyBorder="1" applyAlignment="1" applyProtection="1">
      <alignment horizontal="justify" vertical="center" wrapText="1"/>
      <protection locked="0"/>
    </xf>
    <xf numFmtId="168" fontId="23" fillId="16" borderId="4" xfId="0" applyNumberFormat="1" applyFont="1" applyFill="1" applyBorder="1" applyAlignment="1" applyProtection="1">
      <alignment horizontal="centerContinuous" vertical="center" wrapText="1"/>
      <protection locked="0"/>
    </xf>
    <xf numFmtId="9" fontId="23" fillId="16" borderId="4" xfId="1" applyFont="1" applyFill="1" applyBorder="1" applyAlignment="1" applyProtection="1">
      <alignment horizontal="centerContinuous" vertical="center" wrapText="1"/>
    </xf>
    <xf numFmtId="0" fontId="23" fillId="16" borderId="4" xfId="0" applyFont="1" applyFill="1" applyBorder="1" applyAlignment="1" applyProtection="1">
      <alignment horizontal="center" vertical="center" wrapText="1"/>
    </xf>
    <xf numFmtId="0" fontId="17" fillId="16" borderId="4" xfId="0" applyFont="1" applyFill="1" applyBorder="1" applyAlignment="1" applyProtection="1">
      <alignment horizontal="centerContinuous" vertical="center"/>
    </xf>
    <xf numFmtId="0" fontId="17" fillId="0" borderId="4" xfId="0" applyFont="1" applyBorder="1" applyAlignment="1" applyProtection="1">
      <alignment horizontal="center" vertical="center"/>
    </xf>
    <xf numFmtId="168" fontId="17" fillId="16" borderId="4" xfId="0" applyNumberFormat="1" applyFont="1" applyFill="1" applyBorder="1" applyAlignment="1" applyProtection="1">
      <alignment horizontal="center" vertical="center" wrapText="1"/>
      <protection locked="0"/>
    </xf>
    <xf numFmtId="0" fontId="17" fillId="16" borderId="4" xfId="0" applyFont="1" applyFill="1" applyBorder="1" applyAlignment="1" applyProtection="1">
      <alignment horizontal="justify" vertical="center" wrapText="1"/>
      <protection locked="0"/>
    </xf>
    <xf numFmtId="0" fontId="17" fillId="16" borderId="4" xfId="0" applyFont="1" applyFill="1" applyBorder="1" applyAlignment="1" applyProtection="1">
      <alignment horizontal="center" vertical="center" wrapText="1"/>
      <protection locked="0"/>
    </xf>
    <xf numFmtId="0" fontId="17" fillId="16" borderId="9" xfId="0" applyFont="1" applyFill="1" applyBorder="1" applyAlignment="1" applyProtection="1">
      <alignment horizontal="justify" vertical="center" wrapText="1"/>
    </xf>
    <xf numFmtId="0" fontId="17" fillId="0" borderId="5" xfId="0" applyFont="1" applyBorder="1" applyAlignment="1" applyProtection="1">
      <alignment horizontal="center" vertical="center"/>
    </xf>
    <xf numFmtId="0" fontId="17" fillId="16" borderId="10" xfId="0" applyFont="1" applyFill="1" applyBorder="1" applyAlignment="1" applyProtection="1">
      <alignment horizontal="justify" vertical="center" wrapText="1"/>
    </xf>
    <xf numFmtId="9" fontId="17" fillId="16" borderId="4" xfId="1" applyFont="1" applyFill="1" applyBorder="1" applyAlignment="1">
      <alignment horizontal="center" vertical="center" wrapText="1"/>
    </xf>
    <xf numFmtId="0" fontId="17" fillId="16" borderId="9" xfId="0" applyFont="1" applyFill="1" applyBorder="1" applyAlignment="1">
      <alignment horizontal="center" vertical="center" wrapText="1"/>
    </xf>
    <xf numFmtId="0" fontId="17" fillId="16" borderId="9" xfId="3" applyFont="1" applyFill="1" applyBorder="1" applyAlignment="1" applyProtection="1">
      <alignment horizontal="justify" vertical="center" wrapText="1"/>
      <protection locked="0"/>
    </xf>
    <xf numFmtId="1" fontId="17" fillId="16" borderId="4" xfId="3" applyNumberFormat="1" applyFont="1" applyFill="1" applyBorder="1" applyAlignment="1" applyProtection="1">
      <alignment horizontal="center" vertical="center" wrapText="1"/>
      <protection locked="0"/>
    </xf>
    <xf numFmtId="168" fontId="17" fillId="16" borderId="4" xfId="3" applyNumberFormat="1" applyFont="1" applyFill="1" applyBorder="1" applyAlignment="1" applyProtection="1">
      <alignment horizontal="center" vertical="center" wrapText="1"/>
    </xf>
    <xf numFmtId="0" fontId="17" fillId="16" borderId="11" xfId="0" applyFont="1" applyFill="1" applyBorder="1" applyAlignment="1">
      <alignment horizontal="center" vertical="center" wrapText="1"/>
    </xf>
    <xf numFmtId="0" fontId="17" fillId="16" borderId="4" xfId="3" applyNumberFormat="1" applyFont="1" applyFill="1" applyBorder="1" applyAlignment="1" applyProtection="1">
      <alignment horizontal="justify" vertical="center" wrapText="1"/>
      <protection locked="0"/>
    </xf>
    <xf numFmtId="0" fontId="23" fillId="16" borderId="9" xfId="0" applyFont="1" applyFill="1" applyBorder="1" applyAlignment="1" applyProtection="1">
      <alignment horizontal="center" vertical="center" wrapText="1"/>
    </xf>
    <xf numFmtId="0" fontId="17" fillId="16" borderId="4" xfId="0" applyNumberFormat="1" applyFont="1" applyFill="1" applyBorder="1" applyAlignment="1" applyProtection="1">
      <alignment horizontal="center" vertical="center" wrapText="1"/>
      <protection locked="0"/>
    </xf>
    <xf numFmtId="9" fontId="17" fillId="16" borderId="4" xfId="0" applyNumberFormat="1" applyFont="1" applyFill="1" applyBorder="1" applyAlignment="1" applyProtection="1">
      <alignment horizontal="center" vertical="center"/>
    </xf>
    <xf numFmtId="9" fontId="17" fillId="16" borderId="4" xfId="0" applyNumberFormat="1" applyFont="1" applyFill="1" applyBorder="1" applyAlignment="1" applyProtection="1">
      <alignment horizontal="justify" vertical="center" wrapText="1"/>
    </xf>
    <xf numFmtId="168" fontId="17" fillId="26" borderId="4" xfId="0" applyNumberFormat="1" applyFont="1" applyFill="1" applyBorder="1" applyAlignment="1" applyProtection="1">
      <alignment horizontal="center" vertical="center" wrapText="1"/>
      <protection locked="0"/>
    </xf>
    <xf numFmtId="0" fontId="23" fillId="16" borderId="4" xfId="2" applyFont="1" applyFill="1" applyBorder="1" applyAlignment="1" applyProtection="1">
      <alignment horizontal="centerContinuous" vertical="center" wrapText="1"/>
      <protection locked="0"/>
    </xf>
    <xf numFmtId="168" fontId="23" fillId="16" borderId="4" xfId="2" applyNumberFormat="1" applyFont="1" applyFill="1" applyBorder="1" applyAlignment="1" applyProtection="1">
      <alignment horizontal="centerContinuous" vertical="center" wrapText="1"/>
      <protection locked="0"/>
    </xf>
    <xf numFmtId="0" fontId="23" fillId="16" borderId="4" xfId="0" applyNumberFormat="1" applyFont="1" applyFill="1" applyBorder="1" applyAlignment="1" applyProtection="1">
      <alignment horizontal="centerContinuous" vertical="center" wrapText="1"/>
      <protection locked="0"/>
    </xf>
    <xf numFmtId="9" fontId="23" fillId="16" borderId="4" xfId="0" applyNumberFormat="1" applyFont="1" applyFill="1" applyBorder="1" applyAlignment="1" applyProtection="1">
      <alignment horizontal="centerContinuous" vertical="center" wrapText="1"/>
    </xf>
    <xf numFmtId="0" fontId="20" fillId="32" borderId="4" xfId="0" applyFont="1" applyFill="1" applyBorder="1" applyAlignment="1" applyProtection="1">
      <alignment horizontal="justify" vertical="center" wrapText="1"/>
      <protection locked="0"/>
    </xf>
    <xf numFmtId="49" fontId="17" fillId="16" borderId="4" xfId="0" applyNumberFormat="1" applyFont="1" applyFill="1" applyBorder="1" applyAlignment="1">
      <alignment horizontal="justify" vertical="center" wrapText="1"/>
    </xf>
    <xf numFmtId="0" fontId="17" fillId="16" borderId="4" xfId="0" applyNumberFormat="1" applyFont="1" applyFill="1" applyBorder="1" applyAlignment="1">
      <alignment horizontal="center" vertical="center" wrapText="1"/>
    </xf>
    <xf numFmtId="169" fontId="17" fillId="16" borderId="4" xfId="0" applyNumberFormat="1" applyFont="1" applyFill="1" applyBorder="1" applyAlignment="1">
      <alignment horizontal="center" vertical="center" wrapText="1"/>
    </xf>
    <xf numFmtId="9" fontId="17" fillId="16" borderId="4" xfId="0" applyNumberFormat="1" applyFont="1" applyFill="1" applyBorder="1" applyAlignment="1">
      <alignment horizontal="center" vertical="center" wrapText="1"/>
    </xf>
    <xf numFmtId="49" fontId="17" fillId="0" borderId="4" xfId="0" applyNumberFormat="1" applyFont="1" applyFill="1" applyBorder="1" applyAlignment="1">
      <alignment horizontal="justify" vertical="center" wrapText="1"/>
    </xf>
    <xf numFmtId="0" fontId="17" fillId="25" borderId="4" xfId="0" applyNumberFormat="1" applyFont="1" applyFill="1" applyBorder="1" applyAlignment="1">
      <alignment horizontal="center" vertical="center" wrapText="1"/>
    </xf>
    <xf numFmtId="169" fontId="17" fillId="25" borderId="4" xfId="0" applyNumberFormat="1" applyFont="1" applyFill="1" applyBorder="1" applyAlignment="1">
      <alignment horizontal="center" vertical="center" wrapText="1"/>
    </xf>
    <xf numFmtId="168" fontId="17" fillId="26" borderId="4" xfId="0" applyNumberFormat="1" applyFont="1" applyFill="1" applyBorder="1" applyAlignment="1" applyProtection="1">
      <alignment horizontal="center" vertical="center" wrapText="1"/>
    </xf>
    <xf numFmtId="1" fontId="17" fillId="16" borderId="4" xfId="0" applyNumberFormat="1" applyFont="1" applyFill="1" applyBorder="1" applyAlignment="1" applyProtection="1">
      <alignment horizontal="center" vertical="center" wrapText="1"/>
      <protection locked="0"/>
    </xf>
    <xf numFmtId="9" fontId="17" fillId="21" borderId="4" xfId="0" applyNumberFormat="1" applyFont="1" applyFill="1" applyBorder="1" applyAlignment="1" applyProtection="1">
      <alignment horizontal="center" vertical="center"/>
    </xf>
    <xf numFmtId="1" fontId="17" fillId="21" borderId="4" xfId="0" applyNumberFormat="1" applyFont="1" applyFill="1" applyBorder="1" applyAlignment="1" applyProtection="1">
      <alignment horizontal="center" vertical="center"/>
    </xf>
    <xf numFmtId="0" fontId="17" fillId="21" borderId="4" xfId="0" applyFont="1" applyFill="1" applyBorder="1" applyAlignment="1">
      <alignment horizontal="center" vertical="center" wrapText="1"/>
    </xf>
    <xf numFmtId="170" fontId="17" fillId="16" borderId="4" xfId="0" applyNumberFormat="1" applyFont="1" applyFill="1" applyBorder="1" applyAlignment="1" applyProtection="1">
      <alignment horizontal="center" vertical="center" wrapText="1"/>
      <protection locked="0"/>
    </xf>
    <xf numFmtId="9" fontId="17" fillId="16" borderId="4" xfId="1" applyFont="1" applyFill="1" applyBorder="1" applyAlignment="1" applyProtection="1">
      <alignment horizontal="center" vertical="center"/>
    </xf>
    <xf numFmtId="2" fontId="17" fillId="16" borderId="4" xfId="0" applyNumberFormat="1" applyFont="1" applyFill="1" applyBorder="1" applyAlignment="1" applyProtection="1">
      <alignment horizontal="center" vertical="center" wrapText="1"/>
      <protection locked="0"/>
    </xf>
    <xf numFmtId="1" fontId="17" fillId="21" borderId="4" xfId="0" applyNumberFormat="1" applyFont="1" applyFill="1" applyBorder="1" applyAlignment="1">
      <alignment horizontal="center" vertical="center" wrapText="1"/>
    </xf>
    <xf numFmtId="0" fontId="17" fillId="16" borderId="9" xfId="0" applyFont="1" applyFill="1" applyBorder="1" applyAlignment="1">
      <alignment vertical="center" wrapText="1"/>
    </xf>
    <xf numFmtId="0" fontId="23" fillId="16" borderId="4" xfId="0" applyFont="1" applyFill="1" applyBorder="1" applyAlignment="1" applyProtection="1">
      <alignment horizontal="centerContinuous" vertical="center"/>
    </xf>
    <xf numFmtId="0" fontId="23" fillId="16" borderId="4" xfId="0" applyFont="1" applyFill="1" applyBorder="1" applyAlignment="1" applyProtection="1">
      <alignment horizontal="justify" vertical="center" wrapText="1"/>
    </xf>
    <xf numFmtId="0" fontId="17" fillId="16" borderId="9" xfId="2" applyFont="1" applyFill="1" applyBorder="1" applyAlignment="1" applyProtection="1">
      <alignment horizontal="justify" vertical="center" wrapText="1"/>
      <protection locked="0"/>
    </xf>
    <xf numFmtId="0" fontId="5" fillId="16" borderId="4" xfId="2" applyFont="1" applyFill="1" applyBorder="1" applyAlignment="1" applyProtection="1">
      <alignment horizontal="justify" vertical="center" wrapText="1"/>
      <protection locked="0"/>
    </xf>
    <xf numFmtId="0" fontId="17" fillId="16" borderId="10" xfId="0" applyFont="1" applyFill="1" applyBorder="1" applyAlignment="1">
      <alignment horizontal="justify" vertical="center" wrapText="1"/>
    </xf>
    <xf numFmtId="0" fontId="17" fillId="0" borderId="4" xfId="0" applyFont="1" applyBorder="1" applyAlignment="1">
      <alignment horizontal="center" vertical="center"/>
    </xf>
    <xf numFmtId="0" fontId="17" fillId="16" borderId="9" xfId="2" applyFont="1" applyFill="1" applyBorder="1" applyAlignment="1" applyProtection="1">
      <alignment horizontal="justify" vertical="center" wrapText="1"/>
      <protection locked="0"/>
    </xf>
    <xf numFmtId="0" fontId="17" fillId="16" borderId="9" xfId="2" applyFont="1" applyFill="1" applyBorder="1" applyAlignment="1" applyProtection="1">
      <alignment horizontal="center" vertical="center" wrapText="1"/>
      <protection locked="0"/>
    </xf>
    <xf numFmtId="0" fontId="17" fillId="16" borderId="9" xfId="2" applyFont="1" applyFill="1" applyBorder="1" applyAlignment="1" applyProtection="1">
      <alignment horizontal="center" vertical="center" wrapText="1"/>
      <protection locked="0"/>
    </xf>
    <xf numFmtId="0" fontId="3" fillId="16" borderId="12" xfId="0" applyFont="1" applyFill="1" applyBorder="1" applyAlignment="1">
      <alignment horizontal="center" vertical="center" wrapText="1"/>
    </xf>
    <xf numFmtId="0" fontId="3" fillId="16" borderId="30" xfId="0" applyFont="1" applyFill="1" applyBorder="1" applyAlignment="1">
      <alignment horizontal="center" vertical="center" wrapText="1"/>
    </xf>
    <xf numFmtId="0" fontId="3" fillId="16" borderId="5" xfId="0" applyFont="1" applyFill="1" applyBorder="1" applyAlignment="1">
      <alignment horizontal="center" vertical="center" wrapText="1"/>
    </xf>
  </cellXfs>
  <cellStyles count="8">
    <cellStyle name="Normal" xfId="0" builtinId="0"/>
    <cellStyle name="Normal 13" xfId="4"/>
    <cellStyle name="Normal 13 2" xfId="6"/>
    <cellStyle name="Normal 2" xfId="3"/>
    <cellStyle name="Normal 3 2" xfId="5"/>
    <cellStyle name="Normal 5" xfId="2"/>
    <cellStyle name="Normal 5 2" xfId="7"/>
    <cellStyle name="Porcentaje" xfId="1" builtinId="5"/>
  </cellStyles>
  <dxfs count="36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D342"/>
  <sheetViews>
    <sheetView tabSelected="1" view="pageBreakPreview" topLeftCell="A8" zoomScale="58" zoomScaleNormal="70" zoomScaleSheetLayoutView="58" workbookViewId="0">
      <pane xSplit="4" ySplit="2" topLeftCell="E280" activePane="bottomRight" state="frozen"/>
      <selection activeCell="A8" sqref="A8"/>
      <selection pane="topRight" activeCell="E8" sqref="E8"/>
      <selection pane="bottomLeft" activeCell="A10" sqref="A10"/>
      <selection pane="bottomRight" activeCell="F284" sqref="F284"/>
    </sheetView>
  </sheetViews>
  <sheetFormatPr baseColWidth="10" defaultRowHeight="12" x14ac:dyDescent="0.2"/>
  <cols>
    <col min="1" max="1" width="8" style="3" customWidth="1"/>
    <col min="2" max="2" width="54.375" style="114" customWidth="1"/>
    <col min="3" max="3" width="16.625" style="114" hidden="1" customWidth="1"/>
    <col min="4" max="4" width="25.125" style="2" hidden="1" customWidth="1"/>
    <col min="5" max="5" width="26.875" style="2" customWidth="1"/>
    <col min="6" max="6" width="32.125" style="2" customWidth="1"/>
    <col min="7" max="7" width="15.125" style="2" customWidth="1"/>
    <col min="8" max="8" width="17" style="3" customWidth="1"/>
    <col min="9" max="9" width="15.75" style="2" customWidth="1"/>
    <col min="10" max="10" width="13.125" style="2" customWidth="1"/>
    <col min="11" max="11" width="12.875" style="2" customWidth="1"/>
    <col min="12" max="12" width="21.125" style="3" customWidth="1"/>
    <col min="13" max="13" width="12.375" style="2" customWidth="1"/>
    <col min="14" max="14" width="16.25" style="3" customWidth="1"/>
    <col min="15" max="15" width="11.25" style="3" hidden="1" customWidth="1"/>
    <col min="16" max="16" width="15.875" style="3" hidden="1" customWidth="1"/>
    <col min="17" max="17" width="11.75" style="3" hidden="1" customWidth="1"/>
    <col min="18" max="18" width="12.375" style="2" hidden="1" customWidth="1"/>
    <col min="19" max="19" width="5.375" style="2" hidden="1" customWidth="1"/>
    <col min="20" max="20" width="60.125" style="2" customWidth="1"/>
    <col min="21" max="22" width="2.25" style="2" hidden="1" customWidth="1"/>
    <col min="23" max="23" width="14.75" style="3" customWidth="1"/>
    <col min="24" max="24" width="15.75" style="2" customWidth="1"/>
    <col min="25" max="25" width="11.375" style="2" hidden="1" customWidth="1"/>
    <col min="26" max="26" width="12.75" style="2" hidden="1" customWidth="1"/>
    <col min="27" max="27" width="3.375" style="2" hidden="1" customWidth="1"/>
    <col min="28" max="32" width="11.375" style="2" hidden="1" customWidth="1"/>
    <col min="33" max="33" width="16.875" style="2" hidden="1" customWidth="1"/>
    <col min="34" max="34" width="16.125" style="2" hidden="1" customWidth="1"/>
    <col min="35" max="58" width="11.375" style="2" customWidth="1"/>
    <col min="59" max="249" width="11.375" style="2"/>
    <col min="250" max="250" width="9.625" style="2" customWidth="1"/>
    <col min="251" max="251" width="9.875" style="2" customWidth="1"/>
    <col min="252" max="252" width="49.125" style="2" customWidth="1"/>
    <col min="253" max="254" width="21.75" style="2" customWidth="1"/>
    <col min="255" max="255" width="32.875" style="2" customWidth="1"/>
    <col min="256" max="256" width="25.625" style="2" customWidth="1"/>
    <col min="257" max="257" width="26.625" style="2" customWidth="1"/>
    <col min="258" max="258" width="16" style="2" customWidth="1"/>
    <col min="259" max="259" width="12.75" style="2" customWidth="1"/>
    <col min="260" max="260" width="11.125" style="2" customWidth="1"/>
    <col min="261" max="261" width="11.625" style="2" customWidth="1"/>
    <col min="262" max="262" width="11.25" style="2" customWidth="1"/>
    <col min="263" max="263" width="29" style="2" customWidth="1"/>
    <col min="264" max="264" width="12.375" style="2" customWidth="1"/>
    <col min="265" max="265" width="12.875" style="2" customWidth="1"/>
    <col min="266" max="266" width="11.25" style="2" customWidth="1"/>
    <col min="267" max="267" width="14.375" style="2" customWidth="1"/>
    <col min="268" max="268" width="10.125" style="2" customWidth="1"/>
    <col min="269" max="269" width="10.625" style="2" customWidth="1"/>
    <col min="270" max="270" width="9.875" style="2" customWidth="1"/>
    <col min="271" max="271" width="50.25" style="2" customWidth="1"/>
    <col min="272" max="505" width="11.375" style="2"/>
    <col min="506" max="506" width="9.625" style="2" customWidth="1"/>
    <col min="507" max="507" width="9.875" style="2" customWidth="1"/>
    <col min="508" max="508" width="49.125" style="2" customWidth="1"/>
    <col min="509" max="510" width="21.75" style="2" customWidth="1"/>
    <col min="511" max="511" width="32.875" style="2" customWidth="1"/>
    <col min="512" max="512" width="25.625" style="2" customWidth="1"/>
    <col min="513" max="513" width="26.625" style="2" customWidth="1"/>
    <col min="514" max="514" width="16" style="2" customWidth="1"/>
    <col min="515" max="515" width="12.75" style="2" customWidth="1"/>
    <col min="516" max="516" width="11.125" style="2" customWidth="1"/>
    <col min="517" max="517" width="11.625" style="2" customWidth="1"/>
    <col min="518" max="518" width="11.25" style="2" customWidth="1"/>
    <col min="519" max="519" width="29" style="2" customWidth="1"/>
    <col min="520" max="520" width="12.375" style="2" customWidth="1"/>
    <col min="521" max="521" width="12.875" style="2" customWidth="1"/>
    <col min="522" max="522" width="11.25" style="2" customWidth="1"/>
    <col min="523" max="523" width="14.375" style="2" customWidth="1"/>
    <col min="524" max="524" width="10.125" style="2" customWidth="1"/>
    <col min="525" max="525" width="10.625" style="2" customWidth="1"/>
    <col min="526" max="526" width="9.875" style="2" customWidth="1"/>
    <col min="527" max="527" width="50.25" style="2" customWidth="1"/>
    <col min="528" max="761" width="11.375" style="2"/>
    <col min="762" max="762" width="9.625" style="2" customWidth="1"/>
    <col min="763" max="763" width="9.875" style="2" customWidth="1"/>
    <col min="764" max="764" width="49.125" style="2" customWidth="1"/>
    <col min="765" max="766" width="21.75" style="2" customWidth="1"/>
    <col min="767" max="767" width="32.875" style="2" customWidth="1"/>
    <col min="768" max="768" width="25.625" style="2" customWidth="1"/>
    <col min="769" max="769" width="26.625" style="2" customWidth="1"/>
    <col min="770" max="770" width="16" style="2" customWidth="1"/>
    <col min="771" max="771" width="12.75" style="2" customWidth="1"/>
    <col min="772" max="772" width="11.125" style="2" customWidth="1"/>
    <col min="773" max="773" width="11.625" style="2" customWidth="1"/>
    <col min="774" max="774" width="11.25" style="2" customWidth="1"/>
    <col min="775" max="775" width="29" style="2" customWidth="1"/>
    <col min="776" max="776" width="12.375" style="2" customWidth="1"/>
    <col min="777" max="777" width="12.875" style="2" customWidth="1"/>
    <col min="778" max="778" width="11.25" style="2" customWidth="1"/>
    <col min="779" max="779" width="14.375" style="2" customWidth="1"/>
    <col min="780" max="780" width="10.125" style="2" customWidth="1"/>
    <col min="781" max="781" width="10.625" style="2" customWidth="1"/>
    <col min="782" max="782" width="9.875" style="2" customWidth="1"/>
    <col min="783" max="783" width="50.25" style="2" customWidth="1"/>
    <col min="784" max="1017" width="11.375" style="2"/>
    <col min="1018" max="1018" width="9.625" style="2" customWidth="1"/>
    <col min="1019" max="1019" width="9.875" style="2" customWidth="1"/>
    <col min="1020" max="1020" width="49.125" style="2" customWidth="1"/>
    <col min="1021" max="1022" width="21.75" style="2" customWidth="1"/>
    <col min="1023" max="1023" width="32.875" style="2" customWidth="1"/>
    <col min="1024" max="1024" width="25.625" style="2" customWidth="1"/>
    <col min="1025" max="1025" width="26.625" style="2" customWidth="1"/>
    <col min="1026" max="1026" width="16" style="2" customWidth="1"/>
    <col min="1027" max="1027" width="12.75" style="2" customWidth="1"/>
    <col min="1028" max="1028" width="11.125" style="2" customWidth="1"/>
    <col min="1029" max="1029" width="11.625" style="2" customWidth="1"/>
    <col min="1030" max="1030" width="11.25" style="2" customWidth="1"/>
    <col min="1031" max="1031" width="29" style="2" customWidth="1"/>
    <col min="1032" max="1032" width="12.375" style="2" customWidth="1"/>
    <col min="1033" max="1033" width="12.875" style="2" customWidth="1"/>
    <col min="1034" max="1034" width="11.25" style="2" customWidth="1"/>
    <col min="1035" max="1035" width="14.375" style="2" customWidth="1"/>
    <col min="1036" max="1036" width="10.125" style="2" customWidth="1"/>
    <col min="1037" max="1037" width="10.625" style="2" customWidth="1"/>
    <col min="1038" max="1038" width="9.875" style="2" customWidth="1"/>
    <col min="1039" max="1039" width="50.25" style="2" customWidth="1"/>
    <col min="1040" max="1273" width="11.375" style="2"/>
    <col min="1274" max="1274" width="9.625" style="2" customWidth="1"/>
    <col min="1275" max="1275" width="9.875" style="2" customWidth="1"/>
    <col min="1276" max="1276" width="49.125" style="2" customWidth="1"/>
    <col min="1277" max="1278" width="21.75" style="2" customWidth="1"/>
    <col min="1279" max="1279" width="32.875" style="2" customWidth="1"/>
    <col min="1280" max="1280" width="25.625" style="2" customWidth="1"/>
    <col min="1281" max="1281" width="26.625" style="2" customWidth="1"/>
    <col min="1282" max="1282" width="16" style="2" customWidth="1"/>
    <col min="1283" max="1283" width="12.75" style="2" customWidth="1"/>
    <col min="1284" max="1284" width="11.125" style="2" customWidth="1"/>
    <col min="1285" max="1285" width="11.625" style="2" customWidth="1"/>
    <col min="1286" max="1286" width="11.25" style="2" customWidth="1"/>
    <col min="1287" max="1287" width="29" style="2" customWidth="1"/>
    <col min="1288" max="1288" width="12.375" style="2" customWidth="1"/>
    <col min="1289" max="1289" width="12.875" style="2" customWidth="1"/>
    <col min="1290" max="1290" width="11.25" style="2" customWidth="1"/>
    <col min="1291" max="1291" width="14.375" style="2" customWidth="1"/>
    <col min="1292" max="1292" width="10.125" style="2" customWidth="1"/>
    <col min="1293" max="1293" width="10.625" style="2" customWidth="1"/>
    <col min="1294" max="1294" width="9.875" style="2" customWidth="1"/>
    <col min="1295" max="1295" width="50.25" style="2" customWidth="1"/>
    <col min="1296" max="1529" width="11.375" style="2"/>
    <col min="1530" max="1530" width="9.625" style="2" customWidth="1"/>
    <col min="1531" max="1531" width="9.875" style="2" customWidth="1"/>
    <col min="1532" max="1532" width="49.125" style="2" customWidth="1"/>
    <col min="1533" max="1534" width="21.75" style="2" customWidth="1"/>
    <col min="1535" max="1535" width="32.875" style="2" customWidth="1"/>
    <col min="1536" max="1536" width="25.625" style="2" customWidth="1"/>
    <col min="1537" max="1537" width="26.625" style="2" customWidth="1"/>
    <col min="1538" max="1538" width="16" style="2" customWidth="1"/>
    <col min="1539" max="1539" width="12.75" style="2" customWidth="1"/>
    <col min="1540" max="1540" width="11.125" style="2" customWidth="1"/>
    <col min="1541" max="1541" width="11.625" style="2" customWidth="1"/>
    <col min="1542" max="1542" width="11.25" style="2" customWidth="1"/>
    <col min="1543" max="1543" width="29" style="2" customWidth="1"/>
    <col min="1544" max="1544" width="12.375" style="2" customWidth="1"/>
    <col min="1545" max="1545" width="12.875" style="2" customWidth="1"/>
    <col min="1546" max="1546" width="11.25" style="2" customWidth="1"/>
    <col min="1547" max="1547" width="14.375" style="2" customWidth="1"/>
    <col min="1548" max="1548" width="10.125" style="2" customWidth="1"/>
    <col min="1549" max="1549" width="10.625" style="2" customWidth="1"/>
    <col min="1550" max="1550" width="9.875" style="2" customWidth="1"/>
    <col min="1551" max="1551" width="50.25" style="2" customWidth="1"/>
    <col min="1552" max="1785" width="11.375" style="2"/>
    <col min="1786" max="1786" width="9.625" style="2" customWidth="1"/>
    <col min="1787" max="1787" width="9.875" style="2" customWidth="1"/>
    <col min="1788" max="1788" width="49.125" style="2" customWidth="1"/>
    <col min="1789" max="1790" width="21.75" style="2" customWidth="1"/>
    <col min="1791" max="1791" width="32.875" style="2" customWidth="1"/>
    <col min="1792" max="1792" width="25.625" style="2" customWidth="1"/>
    <col min="1793" max="1793" width="26.625" style="2" customWidth="1"/>
    <col min="1794" max="1794" width="16" style="2" customWidth="1"/>
    <col min="1795" max="1795" width="12.75" style="2" customWidth="1"/>
    <col min="1796" max="1796" width="11.125" style="2" customWidth="1"/>
    <col min="1797" max="1797" width="11.625" style="2" customWidth="1"/>
    <col min="1798" max="1798" width="11.25" style="2" customWidth="1"/>
    <col min="1799" max="1799" width="29" style="2" customWidth="1"/>
    <col min="1800" max="1800" width="12.375" style="2" customWidth="1"/>
    <col min="1801" max="1801" width="12.875" style="2" customWidth="1"/>
    <col min="1802" max="1802" width="11.25" style="2" customWidth="1"/>
    <col min="1803" max="1803" width="14.375" style="2" customWidth="1"/>
    <col min="1804" max="1804" width="10.125" style="2" customWidth="1"/>
    <col min="1805" max="1805" width="10.625" style="2" customWidth="1"/>
    <col min="1806" max="1806" width="9.875" style="2" customWidth="1"/>
    <col min="1807" max="1807" width="50.25" style="2" customWidth="1"/>
    <col min="1808" max="2041" width="11.375" style="2"/>
    <col min="2042" max="2042" width="9.625" style="2" customWidth="1"/>
    <col min="2043" max="2043" width="9.875" style="2" customWidth="1"/>
    <col min="2044" max="2044" width="49.125" style="2" customWidth="1"/>
    <col min="2045" max="2046" width="21.75" style="2" customWidth="1"/>
    <col min="2047" max="2047" width="32.875" style="2" customWidth="1"/>
    <col min="2048" max="2048" width="25.625" style="2" customWidth="1"/>
    <col min="2049" max="2049" width="26.625" style="2" customWidth="1"/>
    <col min="2050" max="2050" width="16" style="2" customWidth="1"/>
    <col min="2051" max="2051" width="12.75" style="2" customWidth="1"/>
    <col min="2052" max="2052" width="11.125" style="2" customWidth="1"/>
    <col min="2053" max="2053" width="11.625" style="2" customWidth="1"/>
    <col min="2054" max="2054" width="11.25" style="2" customWidth="1"/>
    <col min="2055" max="2055" width="29" style="2" customWidth="1"/>
    <col min="2056" max="2056" width="12.375" style="2" customWidth="1"/>
    <col min="2057" max="2057" width="12.875" style="2" customWidth="1"/>
    <col min="2058" max="2058" width="11.25" style="2" customWidth="1"/>
    <col min="2059" max="2059" width="14.375" style="2" customWidth="1"/>
    <col min="2060" max="2060" width="10.125" style="2" customWidth="1"/>
    <col min="2061" max="2061" width="10.625" style="2" customWidth="1"/>
    <col min="2062" max="2062" width="9.875" style="2" customWidth="1"/>
    <col min="2063" max="2063" width="50.25" style="2" customWidth="1"/>
    <col min="2064" max="2297" width="11.375" style="2"/>
    <col min="2298" max="2298" width="9.625" style="2" customWidth="1"/>
    <col min="2299" max="2299" width="9.875" style="2" customWidth="1"/>
    <col min="2300" max="2300" width="49.125" style="2" customWidth="1"/>
    <col min="2301" max="2302" width="21.75" style="2" customWidth="1"/>
    <col min="2303" max="2303" width="32.875" style="2" customWidth="1"/>
    <col min="2304" max="2304" width="25.625" style="2" customWidth="1"/>
    <col min="2305" max="2305" width="26.625" style="2" customWidth="1"/>
    <col min="2306" max="2306" width="16" style="2" customWidth="1"/>
    <col min="2307" max="2307" width="12.75" style="2" customWidth="1"/>
    <col min="2308" max="2308" width="11.125" style="2" customWidth="1"/>
    <col min="2309" max="2309" width="11.625" style="2" customWidth="1"/>
    <col min="2310" max="2310" width="11.25" style="2" customWidth="1"/>
    <col min="2311" max="2311" width="29" style="2" customWidth="1"/>
    <col min="2312" max="2312" width="12.375" style="2" customWidth="1"/>
    <col min="2313" max="2313" width="12.875" style="2" customWidth="1"/>
    <col min="2314" max="2314" width="11.25" style="2" customWidth="1"/>
    <col min="2315" max="2315" width="14.375" style="2" customWidth="1"/>
    <col min="2316" max="2316" width="10.125" style="2" customWidth="1"/>
    <col min="2317" max="2317" width="10.625" style="2" customWidth="1"/>
    <col min="2318" max="2318" width="9.875" style="2" customWidth="1"/>
    <col min="2319" max="2319" width="50.25" style="2" customWidth="1"/>
    <col min="2320" max="2553" width="11.375" style="2"/>
    <col min="2554" max="2554" width="9.625" style="2" customWidth="1"/>
    <col min="2555" max="2555" width="9.875" style="2" customWidth="1"/>
    <col min="2556" max="2556" width="49.125" style="2" customWidth="1"/>
    <col min="2557" max="2558" width="21.75" style="2" customWidth="1"/>
    <col min="2559" max="2559" width="32.875" style="2" customWidth="1"/>
    <col min="2560" max="2560" width="25.625" style="2" customWidth="1"/>
    <col min="2561" max="2561" width="26.625" style="2" customWidth="1"/>
    <col min="2562" max="2562" width="16" style="2" customWidth="1"/>
    <col min="2563" max="2563" width="12.75" style="2" customWidth="1"/>
    <col min="2564" max="2564" width="11.125" style="2" customWidth="1"/>
    <col min="2565" max="2565" width="11.625" style="2" customWidth="1"/>
    <col min="2566" max="2566" width="11.25" style="2" customWidth="1"/>
    <col min="2567" max="2567" width="29" style="2" customWidth="1"/>
    <col min="2568" max="2568" width="12.375" style="2" customWidth="1"/>
    <col min="2569" max="2569" width="12.875" style="2" customWidth="1"/>
    <col min="2570" max="2570" width="11.25" style="2" customWidth="1"/>
    <col min="2571" max="2571" width="14.375" style="2" customWidth="1"/>
    <col min="2572" max="2572" width="10.125" style="2" customWidth="1"/>
    <col min="2573" max="2573" width="10.625" style="2" customWidth="1"/>
    <col min="2574" max="2574" width="9.875" style="2" customWidth="1"/>
    <col min="2575" max="2575" width="50.25" style="2" customWidth="1"/>
    <col min="2576" max="2809" width="11.375" style="2"/>
    <col min="2810" max="2810" width="9.625" style="2" customWidth="1"/>
    <col min="2811" max="2811" width="9.875" style="2" customWidth="1"/>
    <col min="2812" max="2812" width="49.125" style="2" customWidth="1"/>
    <col min="2813" max="2814" width="21.75" style="2" customWidth="1"/>
    <col min="2815" max="2815" width="32.875" style="2" customWidth="1"/>
    <col min="2816" max="2816" width="25.625" style="2" customWidth="1"/>
    <col min="2817" max="2817" width="26.625" style="2" customWidth="1"/>
    <col min="2818" max="2818" width="16" style="2" customWidth="1"/>
    <col min="2819" max="2819" width="12.75" style="2" customWidth="1"/>
    <col min="2820" max="2820" width="11.125" style="2" customWidth="1"/>
    <col min="2821" max="2821" width="11.625" style="2" customWidth="1"/>
    <col min="2822" max="2822" width="11.25" style="2" customWidth="1"/>
    <col min="2823" max="2823" width="29" style="2" customWidth="1"/>
    <col min="2824" max="2824" width="12.375" style="2" customWidth="1"/>
    <col min="2825" max="2825" width="12.875" style="2" customWidth="1"/>
    <col min="2826" max="2826" width="11.25" style="2" customWidth="1"/>
    <col min="2827" max="2827" width="14.375" style="2" customWidth="1"/>
    <col min="2828" max="2828" width="10.125" style="2" customWidth="1"/>
    <col min="2829" max="2829" width="10.625" style="2" customWidth="1"/>
    <col min="2830" max="2830" width="9.875" style="2" customWidth="1"/>
    <col min="2831" max="2831" width="50.25" style="2" customWidth="1"/>
    <col min="2832" max="3065" width="11.375" style="2"/>
    <col min="3066" max="3066" width="9.625" style="2" customWidth="1"/>
    <col min="3067" max="3067" width="9.875" style="2" customWidth="1"/>
    <col min="3068" max="3068" width="49.125" style="2" customWidth="1"/>
    <col min="3069" max="3070" width="21.75" style="2" customWidth="1"/>
    <col min="3071" max="3071" width="32.875" style="2" customWidth="1"/>
    <col min="3072" max="3072" width="25.625" style="2" customWidth="1"/>
    <col min="3073" max="3073" width="26.625" style="2" customWidth="1"/>
    <col min="3074" max="3074" width="16" style="2" customWidth="1"/>
    <col min="3075" max="3075" width="12.75" style="2" customWidth="1"/>
    <col min="3076" max="3076" width="11.125" style="2" customWidth="1"/>
    <col min="3077" max="3077" width="11.625" style="2" customWidth="1"/>
    <col min="3078" max="3078" width="11.25" style="2" customWidth="1"/>
    <col min="3079" max="3079" width="29" style="2" customWidth="1"/>
    <col min="3080" max="3080" width="12.375" style="2" customWidth="1"/>
    <col min="3081" max="3081" width="12.875" style="2" customWidth="1"/>
    <col min="3082" max="3082" width="11.25" style="2" customWidth="1"/>
    <col min="3083" max="3083" width="14.375" style="2" customWidth="1"/>
    <col min="3084" max="3084" width="10.125" style="2" customWidth="1"/>
    <col min="3085" max="3085" width="10.625" style="2" customWidth="1"/>
    <col min="3086" max="3086" width="9.875" style="2" customWidth="1"/>
    <col min="3087" max="3087" width="50.25" style="2" customWidth="1"/>
    <col min="3088" max="3321" width="11.375" style="2"/>
    <col min="3322" max="3322" width="9.625" style="2" customWidth="1"/>
    <col min="3323" max="3323" width="9.875" style="2" customWidth="1"/>
    <col min="3324" max="3324" width="49.125" style="2" customWidth="1"/>
    <col min="3325" max="3326" width="21.75" style="2" customWidth="1"/>
    <col min="3327" max="3327" width="32.875" style="2" customWidth="1"/>
    <col min="3328" max="3328" width="25.625" style="2" customWidth="1"/>
    <col min="3329" max="3329" width="26.625" style="2" customWidth="1"/>
    <col min="3330" max="3330" width="16" style="2" customWidth="1"/>
    <col min="3331" max="3331" width="12.75" style="2" customWidth="1"/>
    <col min="3332" max="3332" width="11.125" style="2" customWidth="1"/>
    <col min="3333" max="3333" width="11.625" style="2" customWidth="1"/>
    <col min="3334" max="3334" width="11.25" style="2" customWidth="1"/>
    <col min="3335" max="3335" width="29" style="2" customWidth="1"/>
    <col min="3336" max="3336" width="12.375" style="2" customWidth="1"/>
    <col min="3337" max="3337" width="12.875" style="2" customWidth="1"/>
    <col min="3338" max="3338" width="11.25" style="2" customWidth="1"/>
    <col min="3339" max="3339" width="14.375" style="2" customWidth="1"/>
    <col min="3340" max="3340" width="10.125" style="2" customWidth="1"/>
    <col min="3341" max="3341" width="10.625" style="2" customWidth="1"/>
    <col min="3342" max="3342" width="9.875" style="2" customWidth="1"/>
    <col min="3343" max="3343" width="50.25" style="2" customWidth="1"/>
    <col min="3344" max="3577" width="11.375" style="2"/>
    <col min="3578" max="3578" width="9.625" style="2" customWidth="1"/>
    <col min="3579" max="3579" width="9.875" style="2" customWidth="1"/>
    <col min="3580" max="3580" width="49.125" style="2" customWidth="1"/>
    <col min="3581" max="3582" width="21.75" style="2" customWidth="1"/>
    <col min="3583" max="3583" width="32.875" style="2" customWidth="1"/>
    <col min="3584" max="3584" width="25.625" style="2" customWidth="1"/>
    <col min="3585" max="3585" width="26.625" style="2" customWidth="1"/>
    <col min="3586" max="3586" width="16" style="2" customWidth="1"/>
    <col min="3587" max="3587" width="12.75" style="2" customWidth="1"/>
    <col min="3588" max="3588" width="11.125" style="2" customWidth="1"/>
    <col min="3589" max="3589" width="11.625" style="2" customWidth="1"/>
    <col min="3590" max="3590" width="11.25" style="2" customWidth="1"/>
    <col min="3591" max="3591" width="29" style="2" customWidth="1"/>
    <col min="3592" max="3592" width="12.375" style="2" customWidth="1"/>
    <col min="3593" max="3593" width="12.875" style="2" customWidth="1"/>
    <col min="3594" max="3594" width="11.25" style="2" customWidth="1"/>
    <col min="3595" max="3595" width="14.375" style="2" customWidth="1"/>
    <col min="3596" max="3596" width="10.125" style="2" customWidth="1"/>
    <col min="3597" max="3597" width="10.625" style="2" customWidth="1"/>
    <col min="3598" max="3598" width="9.875" style="2" customWidth="1"/>
    <col min="3599" max="3599" width="50.25" style="2" customWidth="1"/>
    <col min="3600" max="3833" width="11.375" style="2"/>
    <col min="3834" max="3834" width="9.625" style="2" customWidth="1"/>
    <col min="3835" max="3835" width="9.875" style="2" customWidth="1"/>
    <col min="3836" max="3836" width="49.125" style="2" customWidth="1"/>
    <col min="3837" max="3838" width="21.75" style="2" customWidth="1"/>
    <col min="3839" max="3839" width="32.875" style="2" customWidth="1"/>
    <col min="3840" max="3840" width="25.625" style="2" customWidth="1"/>
    <col min="3841" max="3841" width="26.625" style="2" customWidth="1"/>
    <col min="3842" max="3842" width="16" style="2" customWidth="1"/>
    <col min="3843" max="3843" width="12.75" style="2" customWidth="1"/>
    <col min="3844" max="3844" width="11.125" style="2" customWidth="1"/>
    <col min="3845" max="3845" width="11.625" style="2" customWidth="1"/>
    <col min="3846" max="3846" width="11.25" style="2" customWidth="1"/>
    <col min="3847" max="3847" width="29" style="2" customWidth="1"/>
    <col min="3848" max="3848" width="12.375" style="2" customWidth="1"/>
    <col min="3849" max="3849" width="12.875" style="2" customWidth="1"/>
    <col min="3850" max="3850" width="11.25" style="2" customWidth="1"/>
    <col min="3851" max="3851" width="14.375" style="2" customWidth="1"/>
    <col min="3852" max="3852" width="10.125" style="2" customWidth="1"/>
    <col min="3853" max="3853" width="10.625" style="2" customWidth="1"/>
    <col min="3854" max="3854" width="9.875" style="2" customWidth="1"/>
    <col min="3855" max="3855" width="50.25" style="2" customWidth="1"/>
    <col min="3856" max="4089" width="11.375" style="2"/>
    <col min="4090" max="4090" width="9.625" style="2" customWidth="1"/>
    <col min="4091" max="4091" width="9.875" style="2" customWidth="1"/>
    <col min="4092" max="4092" width="49.125" style="2" customWidth="1"/>
    <col min="4093" max="4094" width="21.75" style="2" customWidth="1"/>
    <col min="4095" max="4095" width="32.875" style="2" customWidth="1"/>
    <col min="4096" max="4096" width="25.625" style="2" customWidth="1"/>
    <col min="4097" max="4097" width="26.625" style="2" customWidth="1"/>
    <col min="4098" max="4098" width="16" style="2" customWidth="1"/>
    <col min="4099" max="4099" width="12.75" style="2" customWidth="1"/>
    <col min="4100" max="4100" width="11.125" style="2" customWidth="1"/>
    <col min="4101" max="4101" width="11.625" style="2" customWidth="1"/>
    <col min="4102" max="4102" width="11.25" style="2" customWidth="1"/>
    <col min="4103" max="4103" width="29" style="2" customWidth="1"/>
    <col min="4104" max="4104" width="12.375" style="2" customWidth="1"/>
    <col min="4105" max="4105" width="12.875" style="2" customWidth="1"/>
    <col min="4106" max="4106" width="11.25" style="2" customWidth="1"/>
    <col min="4107" max="4107" width="14.375" style="2" customWidth="1"/>
    <col min="4108" max="4108" width="10.125" style="2" customWidth="1"/>
    <col min="4109" max="4109" width="10.625" style="2" customWidth="1"/>
    <col min="4110" max="4110" width="9.875" style="2" customWidth="1"/>
    <col min="4111" max="4111" width="50.25" style="2" customWidth="1"/>
    <col min="4112" max="4345" width="11.375" style="2"/>
    <col min="4346" max="4346" width="9.625" style="2" customWidth="1"/>
    <col min="4347" max="4347" width="9.875" style="2" customWidth="1"/>
    <col min="4348" max="4348" width="49.125" style="2" customWidth="1"/>
    <col min="4349" max="4350" width="21.75" style="2" customWidth="1"/>
    <col min="4351" max="4351" width="32.875" style="2" customWidth="1"/>
    <col min="4352" max="4352" width="25.625" style="2" customWidth="1"/>
    <col min="4353" max="4353" width="26.625" style="2" customWidth="1"/>
    <col min="4354" max="4354" width="16" style="2" customWidth="1"/>
    <col min="4355" max="4355" width="12.75" style="2" customWidth="1"/>
    <col min="4356" max="4356" width="11.125" style="2" customWidth="1"/>
    <col min="4357" max="4357" width="11.625" style="2" customWidth="1"/>
    <col min="4358" max="4358" width="11.25" style="2" customWidth="1"/>
    <col min="4359" max="4359" width="29" style="2" customWidth="1"/>
    <col min="4360" max="4360" width="12.375" style="2" customWidth="1"/>
    <col min="4361" max="4361" width="12.875" style="2" customWidth="1"/>
    <col min="4362" max="4362" width="11.25" style="2" customWidth="1"/>
    <col min="4363" max="4363" width="14.375" style="2" customWidth="1"/>
    <col min="4364" max="4364" width="10.125" style="2" customWidth="1"/>
    <col min="4365" max="4365" width="10.625" style="2" customWidth="1"/>
    <col min="4366" max="4366" width="9.875" style="2" customWidth="1"/>
    <col min="4367" max="4367" width="50.25" style="2" customWidth="1"/>
    <col min="4368" max="4601" width="11.375" style="2"/>
    <col min="4602" max="4602" width="9.625" style="2" customWidth="1"/>
    <col min="4603" max="4603" width="9.875" style="2" customWidth="1"/>
    <col min="4604" max="4604" width="49.125" style="2" customWidth="1"/>
    <col min="4605" max="4606" width="21.75" style="2" customWidth="1"/>
    <col min="4607" max="4607" width="32.875" style="2" customWidth="1"/>
    <col min="4608" max="4608" width="25.625" style="2" customWidth="1"/>
    <col min="4609" max="4609" width="26.625" style="2" customWidth="1"/>
    <col min="4610" max="4610" width="16" style="2" customWidth="1"/>
    <col min="4611" max="4611" width="12.75" style="2" customWidth="1"/>
    <col min="4612" max="4612" width="11.125" style="2" customWidth="1"/>
    <col min="4613" max="4613" width="11.625" style="2" customWidth="1"/>
    <col min="4614" max="4614" width="11.25" style="2" customWidth="1"/>
    <col min="4615" max="4615" width="29" style="2" customWidth="1"/>
    <col min="4616" max="4616" width="12.375" style="2" customWidth="1"/>
    <col min="4617" max="4617" width="12.875" style="2" customWidth="1"/>
    <col min="4618" max="4618" width="11.25" style="2" customWidth="1"/>
    <col min="4619" max="4619" width="14.375" style="2" customWidth="1"/>
    <col min="4620" max="4620" width="10.125" style="2" customWidth="1"/>
    <col min="4621" max="4621" width="10.625" style="2" customWidth="1"/>
    <col min="4622" max="4622" width="9.875" style="2" customWidth="1"/>
    <col min="4623" max="4623" width="50.25" style="2" customWidth="1"/>
    <col min="4624" max="4857" width="11.375" style="2"/>
    <col min="4858" max="4858" width="9.625" style="2" customWidth="1"/>
    <col min="4859" max="4859" width="9.875" style="2" customWidth="1"/>
    <col min="4860" max="4860" width="49.125" style="2" customWidth="1"/>
    <col min="4861" max="4862" width="21.75" style="2" customWidth="1"/>
    <col min="4863" max="4863" width="32.875" style="2" customWidth="1"/>
    <col min="4864" max="4864" width="25.625" style="2" customWidth="1"/>
    <col min="4865" max="4865" width="26.625" style="2" customWidth="1"/>
    <col min="4866" max="4866" width="16" style="2" customWidth="1"/>
    <col min="4867" max="4867" width="12.75" style="2" customWidth="1"/>
    <col min="4868" max="4868" width="11.125" style="2" customWidth="1"/>
    <col min="4869" max="4869" width="11.625" style="2" customWidth="1"/>
    <col min="4870" max="4870" width="11.25" style="2" customWidth="1"/>
    <col min="4871" max="4871" width="29" style="2" customWidth="1"/>
    <col min="4872" max="4872" width="12.375" style="2" customWidth="1"/>
    <col min="4873" max="4873" width="12.875" style="2" customWidth="1"/>
    <col min="4874" max="4874" width="11.25" style="2" customWidth="1"/>
    <col min="4875" max="4875" width="14.375" style="2" customWidth="1"/>
    <col min="4876" max="4876" width="10.125" style="2" customWidth="1"/>
    <col min="4877" max="4877" width="10.625" style="2" customWidth="1"/>
    <col min="4878" max="4878" width="9.875" style="2" customWidth="1"/>
    <col min="4879" max="4879" width="50.25" style="2" customWidth="1"/>
    <col min="4880" max="5113" width="11.375" style="2"/>
    <col min="5114" max="5114" width="9.625" style="2" customWidth="1"/>
    <col min="5115" max="5115" width="9.875" style="2" customWidth="1"/>
    <col min="5116" max="5116" width="49.125" style="2" customWidth="1"/>
    <col min="5117" max="5118" width="21.75" style="2" customWidth="1"/>
    <col min="5119" max="5119" width="32.875" style="2" customWidth="1"/>
    <col min="5120" max="5120" width="25.625" style="2" customWidth="1"/>
    <col min="5121" max="5121" width="26.625" style="2" customWidth="1"/>
    <col min="5122" max="5122" width="16" style="2" customWidth="1"/>
    <col min="5123" max="5123" width="12.75" style="2" customWidth="1"/>
    <col min="5124" max="5124" width="11.125" style="2" customWidth="1"/>
    <col min="5125" max="5125" width="11.625" style="2" customWidth="1"/>
    <col min="5126" max="5126" width="11.25" style="2" customWidth="1"/>
    <col min="5127" max="5127" width="29" style="2" customWidth="1"/>
    <col min="5128" max="5128" width="12.375" style="2" customWidth="1"/>
    <col min="5129" max="5129" width="12.875" style="2" customWidth="1"/>
    <col min="5130" max="5130" width="11.25" style="2" customWidth="1"/>
    <col min="5131" max="5131" width="14.375" style="2" customWidth="1"/>
    <col min="5132" max="5132" width="10.125" style="2" customWidth="1"/>
    <col min="5133" max="5133" width="10.625" style="2" customWidth="1"/>
    <col min="5134" max="5134" width="9.875" style="2" customWidth="1"/>
    <col min="5135" max="5135" width="50.25" style="2" customWidth="1"/>
    <col min="5136" max="5369" width="11.375" style="2"/>
    <col min="5370" max="5370" width="9.625" style="2" customWidth="1"/>
    <col min="5371" max="5371" width="9.875" style="2" customWidth="1"/>
    <col min="5372" max="5372" width="49.125" style="2" customWidth="1"/>
    <col min="5373" max="5374" width="21.75" style="2" customWidth="1"/>
    <col min="5375" max="5375" width="32.875" style="2" customWidth="1"/>
    <col min="5376" max="5376" width="25.625" style="2" customWidth="1"/>
    <col min="5377" max="5377" width="26.625" style="2" customWidth="1"/>
    <col min="5378" max="5378" width="16" style="2" customWidth="1"/>
    <col min="5379" max="5379" width="12.75" style="2" customWidth="1"/>
    <col min="5380" max="5380" width="11.125" style="2" customWidth="1"/>
    <col min="5381" max="5381" width="11.625" style="2" customWidth="1"/>
    <col min="5382" max="5382" width="11.25" style="2" customWidth="1"/>
    <col min="5383" max="5383" width="29" style="2" customWidth="1"/>
    <col min="5384" max="5384" width="12.375" style="2" customWidth="1"/>
    <col min="5385" max="5385" width="12.875" style="2" customWidth="1"/>
    <col min="5386" max="5386" width="11.25" style="2" customWidth="1"/>
    <col min="5387" max="5387" width="14.375" style="2" customWidth="1"/>
    <col min="5388" max="5388" width="10.125" style="2" customWidth="1"/>
    <col min="5389" max="5389" width="10.625" style="2" customWidth="1"/>
    <col min="5390" max="5390" width="9.875" style="2" customWidth="1"/>
    <col min="5391" max="5391" width="50.25" style="2" customWidth="1"/>
    <col min="5392" max="5625" width="11.375" style="2"/>
    <col min="5626" max="5626" width="9.625" style="2" customWidth="1"/>
    <col min="5627" max="5627" width="9.875" style="2" customWidth="1"/>
    <col min="5628" max="5628" width="49.125" style="2" customWidth="1"/>
    <col min="5629" max="5630" width="21.75" style="2" customWidth="1"/>
    <col min="5631" max="5631" width="32.875" style="2" customWidth="1"/>
    <col min="5632" max="5632" width="25.625" style="2" customWidth="1"/>
    <col min="5633" max="5633" width="26.625" style="2" customWidth="1"/>
    <col min="5634" max="5634" width="16" style="2" customWidth="1"/>
    <col min="5635" max="5635" width="12.75" style="2" customWidth="1"/>
    <col min="5636" max="5636" width="11.125" style="2" customWidth="1"/>
    <col min="5637" max="5637" width="11.625" style="2" customWidth="1"/>
    <col min="5638" max="5638" width="11.25" style="2" customWidth="1"/>
    <col min="5639" max="5639" width="29" style="2" customWidth="1"/>
    <col min="5640" max="5640" width="12.375" style="2" customWidth="1"/>
    <col min="5641" max="5641" width="12.875" style="2" customWidth="1"/>
    <col min="5642" max="5642" width="11.25" style="2" customWidth="1"/>
    <col min="5643" max="5643" width="14.375" style="2" customWidth="1"/>
    <col min="5644" max="5644" width="10.125" style="2" customWidth="1"/>
    <col min="5645" max="5645" width="10.625" style="2" customWidth="1"/>
    <col min="5646" max="5646" width="9.875" style="2" customWidth="1"/>
    <col min="5647" max="5647" width="50.25" style="2" customWidth="1"/>
    <col min="5648" max="5881" width="11.375" style="2"/>
    <col min="5882" max="5882" width="9.625" style="2" customWidth="1"/>
    <col min="5883" max="5883" width="9.875" style="2" customWidth="1"/>
    <col min="5884" max="5884" width="49.125" style="2" customWidth="1"/>
    <col min="5885" max="5886" width="21.75" style="2" customWidth="1"/>
    <col min="5887" max="5887" width="32.875" style="2" customWidth="1"/>
    <col min="5888" max="5888" width="25.625" style="2" customWidth="1"/>
    <col min="5889" max="5889" width="26.625" style="2" customWidth="1"/>
    <col min="5890" max="5890" width="16" style="2" customWidth="1"/>
    <col min="5891" max="5891" width="12.75" style="2" customWidth="1"/>
    <col min="5892" max="5892" width="11.125" style="2" customWidth="1"/>
    <col min="5893" max="5893" width="11.625" style="2" customWidth="1"/>
    <col min="5894" max="5894" width="11.25" style="2" customWidth="1"/>
    <col min="5895" max="5895" width="29" style="2" customWidth="1"/>
    <col min="5896" max="5896" width="12.375" style="2" customWidth="1"/>
    <col min="5897" max="5897" width="12.875" style="2" customWidth="1"/>
    <col min="5898" max="5898" width="11.25" style="2" customWidth="1"/>
    <col min="5899" max="5899" width="14.375" style="2" customWidth="1"/>
    <col min="5900" max="5900" width="10.125" style="2" customWidth="1"/>
    <col min="5901" max="5901" width="10.625" style="2" customWidth="1"/>
    <col min="5902" max="5902" width="9.875" style="2" customWidth="1"/>
    <col min="5903" max="5903" width="50.25" style="2" customWidth="1"/>
    <col min="5904" max="6137" width="11.375" style="2"/>
    <col min="6138" max="6138" width="9.625" style="2" customWidth="1"/>
    <col min="6139" max="6139" width="9.875" style="2" customWidth="1"/>
    <col min="6140" max="6140" width="49.125" style="2" customWidth="1"/>
    <col min="6141" max="6142" width="21.75" style="2" customWidth="1"/>
    <col min="6143" max="6143" width="32.875" style="2" customWidth="1"/>
    <col min="6144" max="6144" width="25.625" style="2" customWidth="1"/>
    <col min="6145" max="6145" width="26.625" style="2" customWidth="1"/>
    <col min="6146" max="6146" width="16" style="2" customWidth="1"/>
    <col min="6147" max="6147" width="12.75" style="2" customWidth="1"/>
    <col min="6148" max="6148" width="11.125" style="2" customWidth="1"/>
    <col min="6149" max="6149" width="11.625" style="2" customWidth="1"/>
    <col min="6150" max="6150" width="11.25" style="2" customWidth="1"/>
    <col min="6151" max="6151" width="29" style="2" customWidth="1"/>
    <col min="6152" max="6152" width="12.375" style="2" customWidth="1"/>
    <col min="6153" max="6153" width="12.875" style="2" customWidth="1"/>
    <col min="6154" max="6154" width="11.25" style="2" customWidth="1"/>
    <col min="6155" max="6155" width="14.375" style="2" customWidth="1"/>
    <col min="6156" max="6156" width="10.125" style="2" customWidth="1"/>
    <col min="6157" max="6157" width="10.625" style="2" customWidth="1"/>
    <col min="6158" max="6158" width="9.875" style="2" customWidth="1"/>
    <col min="6159" max="6159" width="50.25" style="2" customWidth="1"/>
    <col min="6160" max="6393" width="11.375" style="2"/>
    <col min="6394" max="6394" width="9.625" style="2" customWidth="1"/>
    <col min="6395" max="6395" width="9.875" style="2" customWidth="1"/>
    <col min="6396" max="6396" width="49.125" style="2" customWidth="1"/>
    <col min="6397" max="6398" width="21.75" style="2" customWidth="1"/>
    <col min="6399" max="6399" width="32.875" style="2" customWidth="1"/>
    <col min="6400" max="6400" width="25.625" style="2" customWidth="1"/>
    <col min="6401" max="6401" width="26.625" style="2" customWidth="1"/>
    <col min="6402" max="6402" width="16" style="2" customWidth="1"/>
    <col min="6403" max="6403" width="12.75" style="2" customWidth="1"/>
    <col min="6404" max="6404" width="11.125" style="2" customWidth="1"/>
    <col min="6405" max="6405" width="11.625" style="2" customWidth="1"/>
    <col min="6406" max="6406" width="11.25" style="2" customWidth="1"/>
    <col min="6407" max="6407" width="29" style="2" customWidth="1"/>
    <col min="6408" max="6408" width="12.375" style="2" customWidth="1"/>
    <col min="6409" max="6409" width="12.875" style="2" customWidth="1"/>
    <col min="6410" max="6410" width="11.25" style="2" customWidth="1"/>
    <col min="6411" max="6411" width="14.375" style="2" customWidth="1"/>
    <col min="6412" max="6412" width="10.125" style="2" customWidth="1"/>
    <col min="6413" max="6413" width="10.625" style="2" customWidth="1"/>
    <col min="6414" max="6414" width="9.875" style="2" customWidth="1"/>
    <col min="6415" max="6415" width="50.25" style="2" customWidth="1"/>
    <col min="6416" max="6649" width="11.375" style="2"/>
    <col min="6650" max="6650" width="9.625" style="2" customWidth="1"/>
    <col min="6651" max="6651" width="9.875" style="2" customWidth="1"/>
    <col min="6652" max="6652" width="49.125" style="2" customWidth="1"/>
    <col min="6653" max="6654" width="21.75" style="2" customWidth="1"/>
    <col min="6655" max="6655" width="32.875" style="2" customWidth="1"/>
    <col min="6656" max="6656" width="25.625" style="2" customWidth="1"/>
    <col min="6657" max="6657" width="26.625" style="2" customWidth="1"/>
    <col min="6658" max="6658" width="16" style="2" customWidth="1"/>
    <col min="6659" max="6659" width="12.75" style="2" customWidth="1"/>
    <col min="6660" max="6660" width="11.125" style="2" customWidth="1"/>
    <col min="6661" max="6661" width="11.625" style="2" customWidth="1"/>
    <col min="6662" max="6662" width="11.25" style="2" customWidth="1"/>
    <col min="6663" max="6663" width="29" style="2" customWidth="1"/>
    <col min="6664" max="6664" width="12.375" style="2" customWidth="1"/>
    <col min="6665" max="6665" width="12.875" style="2" customWidth="1"/>
    <col min="6666" max="6666" width="11.25" style="2" customWidth="1"/>
    <col min="6667" max="6667" width="14.375" style="2" customWidth="1"/>
    <col min="6668" max="6668" width="10.125" style="2" customWidth="1"/>
    <col min="6669" max="6669" width="10.625" style="2" customWidth="1"/>
    <col min="6670" max="6670" width="9.875" style="2" customWidth="1"/>
    <col min="6671" max="6671" width="50.25" style="2" customWidth="1"/>
    <col min="6672" max="6905" width="11.375" style="2"/>
    <col min="6906" max="6906" width="9.625" style="2" customWidth="1"/>
    <col min="6907" max="6907" width="9.875" style="2" customWidth="1"/>
    <col min="6908" max="6908" width="49.125" style="2" customWidth="1"/>
    <col min="6909" max="6910" width="21.75" style="2" customWidth="1"/>
    <col min="6911" max="6911" width="32.875" style="2" customWidth="1"/>
    <col min="6912" max="6912" width="25.625" style="2" customWidth="1"/>
    <col min="6913" max="6913" width="26.625" style="2" customWidth="1"/>
    <col min="6914" max="6914" width="16" style="2" customWidth="1"/>
    <col min="6915" max="6915" width="12.75" style="2" customWidth="1"/>
    <col min="6916" max="6916" width="11.125" style="2" customWidth="1"/>
    <col min="6917" max="6917" width="11.625" style="2" customWidth="1"/>
    <col min="6918" max="6918" width="11.25" style="2" customWidth="1"/>
    <col min="6919" max="6919" width="29" style="2" customWidth="1"/>
    <col min="6920" max="6920" width="12.375" style="2" customWidth="1"/>
    <col min="6921" max="6921" width="12.875" style="2" customWidth="1"/>
    <col min="6922" max="6922" width="11.25" style="2" customWidth="1"/>
    <col min="6923" max="6923" width="14.375" style="2" customWidth="1"/>
    <col min="6924" max="6924" width="10.125" style="2" customWidth="1"/>
    <col min="6925" max="6925" width="10.625" style="2" customWidth="1"/>
    <col min="6926" max="6926" width="9.875" style="2" customWidth="1"/>
    <col min="6927" max="6927" width="50.25" style="2" customWidth="1"/>
    <col min="6928" max="7161" width="11.375" style="2"/>
    <col min="7162" max="7162" width="9.625" style="2" customWidth="1"/>
    <col min="7163" max="7163" width="9.875" style="2" customWidth="1"/>
    <col min="7164" max="7164" width="49.125" style="2" customWidth="1"/>
    <col min="7165" max="7166" width="21.75" style="2" customWidth="1"/>
    <col min="7167" max="7167" width="32.875" style="2" customWidth="1"/>
    <col min="7168" max="7168" width="25.625" style="2" customWidth="1"/>
    <col min="7169" max="7169" width="26.625" style="2" customWidth="1"/>
    <col min="7170" max="7170" width="16" style="2" customWidth="1"/>
    <col min="7171" max="7171" width="12.75" style="2" customWidth="1"/>
    <col min="7172" max="7172" width="11.125" style="2" customWidth="1"/>
    <col min="7173" max="7173" width="11.625" style="2" customWidth="1"/>
    <col min="7174" max="7174" width="11.25" style="2" customWidth="1"/>
    <col min="7175" max="7175" width="29" style="2" customWidth="1"/>
    <col min="7176" max="7176" width="12.375" style="2" customWidth="1"/>
    <col min="7177" max="7177" width="12.875" style="2" customWidth="1"/>
    <col min="7178" max="7178" width="11.25" style="2" customWidth="1"/>
    <col min="7179" max="7179" width="14.375" style="2" customWidth="1"/>
    <col min="7180" max="7180" width="10.125" style="2" customWidth="1"/>
    <col min="7181" max="7181" width="10.625" style="2" customWidth="1"/>
    <col min="7182" max="7182" width="9.875" style="2" customWidth="1"/>
    <col min="7183" max="7183" width="50.25" style="2" customWidth="1"/>
    <col min="7184" max="7417" width="11.375" style="2"/>
    <col min="7418" max="7418" width="9.625" style="2" customWidth="1"/>
    <col min="7419" max="7419" width="9.875" style="2" customWidth="1"/>
    <col min="7420" max="7420" width="49.125" style="2" customWidth="1"/>
    <col min="7421" max="7422" width="21.75" style="2" customWidth="1"/>
    <col min="7423" max="7423" width="32.875" style="2" customWidth="1"/>
    <col min="7424" max="7424" width="25.625" style="2" customWidth="1"/>
    <col min="7425" max="7425" width="26.625" style="2" customWidth="1"/>
    <col min="7426" max="7426" width="16" style="2" customWidth="1"/>
    <col min="7427" max="7427" width="12.75" style="2" customWidth="1"/>
    <col min="7428" max="7428" width="11.125" style="2" customWidth="1"/>
    <col min="7429" max="7429" width="11.625" style="2" customWidth="1"/>
    <col min="7430" max="7430" width="11.25" style="2" customWidth="1"/>
    <col min="7431" max="7431" width="29" style="2" customWidth="1"/>
    <col min="7432" max="7432" width="12.375" style="2" customWidth="1"/>
    <col min="7433" max="7433" width="12.875" style="2" customWidth="1"/>
    <col min="7434" max="7434" width="11.25" style="2" customWidth="1"/>
    <col min="7435" max="7435" width="14.375" style="2" customWidth="1"/>
    <col min="7436" max="7436" width="10.125" style="2" customWidth="1"/>
    <col min="7437" max="7437" width="10.625" style="2" customWidth="1"/>
    <col min="7438" max="7438" width="9.875" style="2" customWidth="1"/>
    <col min="7439" max="7439" width="50.25" style="2" customWidth="1"/>
    <col min="7440" max="7673" width="11.375" style="2"/>
    <col min="7674" max="7674" width="9.625" style="2" customWidth="1"/>
    <col min="7675" max="7675" width="9.875" style="2" customWidth="1"/>
    <col min="7676" max="7676" width="49.125" style="2" customWidth="1"/>
    <col min="7677" max="7678" width="21.75" style="2" customWidth="1"/>
    <col min="7679" max="7679" width="32.875" style="2" customWidth="1"/>
    <col min="7680" max="7680" width="25.625" style="2" customWidth="1"/>
    <col min="7681" max="7681" width="26.625" style="2" customWidth="1"/>
    <col min="7682" max="7682" width="16" style="2" customWidth="1"/>
    <col min="7683" max="7683" width="12.75" style="2" customWidth="1"/>
    <col min="7684" max="7684" width="11.125" style="2" customWidth="1"/>
    <col min="7685" max="7685" width="11.625" style="2" customWidth="1"/>
    <col min="7686" max="7686" width="11.25" style="2" customWidth="1"/>
    <col min="7687" max="7687" width="29" style="2" customWidth="1"/>
    <col min="7688" max="7688" width="12.375" style="2" customWidth="1"/>
    <col min="7689" max="7689" width="12.875" style="2" customWidth="1"/>
    <col min="7690" max="7690" width="11.25" style="2" customWidth="1"/>
    <col min="7691" max="7691" width="14.375" style="2" customWidth="1"/>
    <col min="7692" max="7692" width="10.125" style="2" customWidth="1"/>
    <col min="7693" max="7693" width="10.625" style="2" customWidth="1"/>
    <col min="7694" max="7694" width="9.875" style="2" customWidth="1"/>
    <col min="7695" max="7695" width="50.25" style="2" customWidth="1"/>
    <col min="7696" max="7929" width="11.375" style="2"/>
    <col min="7930" max="7930" width="9.625" style="2" customWidth="1"/>
    <col min="7931" max="7931" width="9.875" style="2" customWidth="1"/>
    <col min="7932" max="7932" width="49.125" style="2" customWidth="1"/>
    <col min="7933" max="7934" width="21.75" style="2" customWidth="1"/>
    <col min="7935" max="7935" width="32.875" style="2" customWidth="1"/>
    <col min="7936" max="7936" width="25.625" style="2" customWidth="1"/>
    <col min="7937" max="7937" width="26.625" style="2" customWidth="1"/>
    <col min="7938" max="7938" width="16" style="2" customWidth="1"/>
    <col min="7939" max="7939" width="12.75" style="2" customWidth="1"/>
    <col min="7940" max="7940" width="11.125" style="2" customWidth="1"/>
    <col min="7941" max="7941" width="11.625" style="2" customWidth="1"/>
    <col min="7942" max="7942" width="11.25" style="2" customWidth="1"/>
    <col min="7943" max="7943" width="29" style="2" customWidth="1"/>
    <col min="7944" max="7944" width="12.375" style="2" customWidth="1"/>
    <col min="7945" max="7945" width="12.875" style="2" customWidth="1"/>
    <col min="7946" max="7946" width="11.25" style="2" customWidth="1"/>
    <col min="7947" max="7947" width="14.375" style="2" customWidth="1"/>
    <col min="7948" max="7948" width="10.125" style="2" customWidth="1"/>
    <col min="7949" max="7949" width="10.625" style="2" customWidth="1"/>
    <col min="7950" max="7950" width="9.875" style="2" customWidth="1"/>
    <col min="7951" max="7951" width="50.25" style="2" customWidth="1"/>
    <col min="7952" max="8185" width="11.375" style="2"/>
    <col min="8186" max="8186" width="9.625" style="2" customWidth="1"/>
    <col min="8187" max="8187" width="9.875" style="2" customWidth="1"/>
    <col min="8188" max="8188" width="49.125" style="2" customWidth="1"/>
    <col min="8189" max="8190" width="21.75" style="2" customWidth="1"/>
    <col min="8191" max="8191" width="32.875" style="2" customWidth="1"/>
    <col min="8192" max="8192" width="25.625" style="2" customWidth="1"/>
    <col min="8193" max="8193" width="26.625" style="2" customWidth="1"/>
    <col min="8194" max="8194" width="16" style="2" customWidth="1"/>
    <col min="8195" max="8195" width="12.75" style="2" customWidth="1"/>
    <col min="8196" max="8196" width="11.125" style="2" customWidth="1"/>
    <col min="8197" max="8197" width="11.625" style="2" customWidth="1"/>
    <col min="8198" max="8198" width="11.25" style="2" customWidth="1"/>
    <col min="8199" max="8199" width="29" style="2" customWidth="1"/>
    <col min="8200" max="8200" width="12.375" style="2" customWidth="1"/>
    <col min="8201" max="8201" width="12.875" style="2" customWidth="1"/>
    <col min="8202" max="8202" width="11.25" style="2" customWidth="1"/>
    <col min="8203" max="8203" width="14.375" style="2" customWidth="1"/>
    <col min="8204" max="8204" width="10.125" style="2" customWidth="1"/>
    <col min="8205" max="8205" width="10.625" style="2" customWidth="1"/>
    <col min="8206" max="8206" width="9.875" style="2" customWidth="1"/>
    <col min="8207" max="8207" width="50.25" style="2" customWidth="1"/>
    <col min="8208" max="8441" width="11.375" style="2"/>
    <col min="8442" max="8442" width="9.625" style="2" customWidth="1"/>
    <col min="8443" max="8443" width="9.875" style="2" customWidth="1"/>
    <col min="8444" max="8444" width="49.125" style="2" customWidth="1"/>
    <col min="8445" max="8446" width="21.75" style="2" customWidth="1"/>
    <col min="8447" max="8447" width="32.875" style="2" customWidth="1"/>
    <col min="8448" max="8448" width="25.625" style="2" customWidth="1"/>
    <col min="8449" max="8449" width="26.625" style="2" customWidth="1"/>
    <col min="8450" max="8450" width="16" style="2" customWidth="1"/>
    <col min="8451" max="8451" width="12.75" style="2" customWidth="1"/>
    <col min="8452" max="8452" width="11.125" style="2" customWidth="1"/>
    <col min="8453" max="8453" width="11.625" style="2" customWidth="1"/>
    <col min="8454" max="8454" width="11.25" style="2" customWidth="1"/>
    <col min="8455" max="8455" width="29" style="2" customWidth="1"/>
    <col min="8456" max="8456" width="12.375" style="2" customWidth="1"/>
    <col min="8457" max="8457" width="12.875" style="2" customWidth="1"/>
    <col min="8458" max="8458" width="11.25" style="2" customWidth="1"/>
    <col min="8459" max="8459" width="14.375" style="2" customWidth="1"/>
    <col min="8460" max="8460" width="10.125" style="2" customWidth="1"/>
    <col min="8461" max="8461" width="10.625" style="2" customWidth="1"/>
    <col min="8462" max="8462" width="9.875" style="2" customWidth="1"/>
    <col min="8463" max="8463" width="50.25" style="2" customWidth="1"/>
    <col min="8464" max="8697" width="11.375" style="2"/>
    <col min="8698" max="8698" width="9.625" style="2" customWidth="1"/>
    <col min="8699" max="8699" width="9.875" style="2" customWidth="1"/>
    <col min="8700" max="8700" width="49.125" style="2" customWidth="1"/>
    <col min="8701" max="8702" width="21.75" style="2" customWidth="1"/>
    <col min="8703" max="8703" width="32.875" style="2" customWidth="1"/>
    <col min="8704" max="8704" width="25.625" style="2" customWidth="1"/>
    <col min="8705" max="8705" width="26.625" style="2" customWidth="1"/>
    <col min="8706" max="8706" width="16" style="2" customWidth="1"/>
    <col min="8707" max="8707" width="12.75" style="2" customWidth="1"/>
    <col min="8708" max="8708" width="11.125" style="2" customWidth="1"/>
    <col min="8709" max="8709" width="11.625" style="2" customWidth="1"/>
    <col min="8710" max="8710" width="11.25" style="2" customWidth="1"/>
    <col min="8711" max="8711" width="29" style="2" customWidth="1"/>
    <col min="8712" max="8712" width="12.375" style="2" customWidth="1"/>
    <col min="8713" max="8713" width="12.875" style="2" customWidth="1"/>
    <col min="8714" max="8714" width="11.25" style="2" customWidth="1"/>
    <col min="8715" max="8715" width="14.375" style="2" customWidth="1"/>
    <col min="8716" max="8716" width="10.125" style="2" customWidth="1"/>
    <col min="8717" max="8717" width="10.625" style="2" customWidth="1"/>
    <col min="8718" max="8718" width="9.875" style="2" customWidth="1"/>
    <col min="8719" max="8719" width="50.25" style="2" customWidth="1"/>
    <col min="8720" max="8953" width="11.375" style="2"/>
    <col min="8954" max="8954" width="9.625" style="2" customWidth="1"/>
    <col min="8955" max="8955" width="9.875" style="2" customWidth="1"/>
    <col min="8956" max="8956" width="49.125" style="2" customWidth="1"/>
    <col min="8957" max="8958" width="21.75" style="2" customWidth="1"/>
    <col min="8959" max="8959" width="32.875" style="2" customWidth="1"/>
    <col min="8960" max="8960" width="25.625" style="2" customWidth="1"/>
    <col min="8961" max="8961" width="26.625" style="2" customWidth="1"/>
    <col min="8962" max="8962" width="16" style="2" customWidth="1"/>
    <col min="8963" max="8963" width="12.75" style="2" customWidth="1"/>
    <col min="8964" max="8964" width="11.125" style="2" customWidth="1"/>
    <col min="8965" max="8965" width="11.625" style="2" customWidth="1"/>
    <col min="8966" max="8966" width="11.25" style="2" customWidth="1"/>
    <col min="8967" max="8967" width="29" style="2" customWidth="1"/>
    <col min="8968" max="8968" width="12.375" style="2" customWidth="1"/>
    <col min="8969" max="8969" width="12.875" style="2" customWidth="1"/>
    <col min="8970" max="8970" width="11.25" style="2" customWidth="1"/>
    <col min="8971" max="8971" width="14.375" style="2" customWidth="1"/>
    <col min="8972" max="8972" width="10.125" style="2" customWidth="1"/>
    <col min="8973" max="8973" width="10.625" style="2" customWidth="1"/>
    <col min="8974" max="8974" width="9.875" style="2" customWidth="1"/>
    <col min="8975" max="8975" width="50.25" style="2" customWidth="1"/>
    <col min="8976" max="9209" width="11.375" style="2"/>
    <col min="9210" max="9210" width="9.625" style="2" customWidth="1"/>
    <col min="9211" max="9211" width="9.875" style="2" customWidth="1"/>
    <col min="9212" max="9212" width="49.125" style="2" customWidth="1"/>
    <col min="9213" max="9214" width="21.75" style="2" customWidth="1"/>
    <col min="9215" max="9215" width="32.875" style="2" customWidth="1"/>
    <col min="9216" max="9216" width="25.625" style="2" customWidth="1"/>
    <col min="9217" max="9217" width="26.625" style="2" customWidth="1"/>
    <col min="9218" max="9218" width="16" style="2" customWidth="1"/>
    <col min="9219" max="9219" width="12.75" style="2" customWidth="1"/>
    <col min="9220" max="9220" width="11.125" style="2" customWidth="1"/>
    <col min="9221" max="9221" width="11.625" style="2" customWidth="1"/>
    <col min="9222" max="9222" width="11.25" style="2" customWidth="1"/>
    <col min="9223" max="9223" width="29" style="2" customWidth="1"/>
    <col min="9224" max="9224" width="12.375" style="2" customWidth="1"/>
    <col min="9225" max="9225" width="12.875" style="2" customWidth="1"/>
    <col min="9226" max="9226" width="11.25" style="2" customWidth="1"/>
    <col min="9227" max="9227" width="14.375" style="2" customWidth="1"/>
    <col min="9228" max="9228" width="10.125" style="2" customWidth="1"/>
    <col min="9229" max="9229" width="10.625" style="2" customWidth="1"/>
    <col min="9230" max="9230" width="9.875" style="2" customWidth="1"/>
    <col min="9231" max="9231" width="50.25" style="2" customWidth="1"/>
    <col min="9232" max="9465" width="11.375" style="2"/>
    <col min="9466" max="9466" width="9.625" style="2" customWidth="1"/>
    <col min="9467" max="9467" width="9.875" style="2" customWidth="1"/>
    <col min="9468" max="9468" width="49.125" style="2" customWidth="1"/>
    <col min="9469" max="9470" width="21.75" style="2" customWidth="1"/>
    <col min="9471" max="9471" width="32.875" style="2" customWidth="1"/>
    <col min="9472" max="9472" width="25.625" style="2" customWidth="1"/>
    <col min="9473" max="9473" width="26.625" style="2" customWidth="1"/>
    <col min="9474" max="9474" width="16" style="2" customWidth="1"/>
    <col min="9475" max="9475" width="12.75" style="2" customWidth="1"/>
    <col min="9476" max="9476" width="11.125" style="2" customWidth="1"/>
    <col min="9477" max="9477" width="11.625" style="2" customWidth="1"/>
    <col min="9478" max="9478" width="11.25" style="2" customWidth="1"/>
    <col min="9479" max="9479" width="29" style="2" customWidth="1"/>
    <col min="9480" max="9480" width="12.375" style="2" customWidth="1"/>
    <col min="9481" max="9481" width="12.875" style="2" customWidth="1"/>
    <col min="9482" max="9482" width="11.25" style="2" customWidth="1"/>
    <col min="9483" max="9483" width="14.375" style="2" customWidth="1"/>
    <col min="9484" max="9484" width="10.125" style="2" customWidth="1"/>
    <col min="9485" max="9485" width="10.625" style="2" customWidth="1"/>
    <col min="9486" max="9486" width="9.875" style="2" customWidth="1"/>
    <col min="9487" max="9487" width="50.25" style="2" customWidth="1"/>
    <col min="9488" max="9721" width="11.375" style="2"/>
    <col min="9722" max="9722" width="9.625" style="2" customWidth="1"/>
    <col min="9723" max="9723" width="9.875" style="2" customWidth="1"/>
    <col min="9724" max="9724" width="49.125" style="2" customWidth="1"/>
    <col min="9725" max="9726" width="21.75" style="2" customWidth="1"/>
    <col min="9727" max="9727" width="32.875" style="2" customWidth="1"/>
    <col min="9728" max="9728" width="25.625" style="2" customWidth="1"/>
    <col min="9729" max="9729" width="26.625" style="2" customWidth="1"/>
    <col min="9730" max="9730" width="16" style="2" customWidth="1"/>
    <col min="9731" max="9731" width="12.75" style="2" customWidth="1"/>
    <col min="9732" max="9732" width="11.125" style="2" customWidth="1"/>
    <col min="9733" max="9733" width="11.625" style="2" customWidth="1"/>
    <col min="9734" max="9734" width="11.25" style="2" customWidth="1"/>
    <col min="9735" max="9735" width="29" style="2" customWidth="1"/>
    <col min="9736" max="9736" width="12.375" style="2" customWidth="1"/>
    <col min="9737" max="9737" width="12.875" style="2" customWidth="1"/>
    <col min="9738" max="9738" width="11.25" style="2" customWidth="1"/>
    <col min="9739" max="9739" width="14.375" style="2" customWidth="1"/>
    <col min="9740" max="9740" width="10.125" style="2" customWidth="1"/>
    <col min="9741" max="9741" width="10.625" style="2" customWidth="1"/>
    <col min="9742" max="9742" width="9.875" style="2" customWidth="1"/>
    <col min="9743" max="9743" width="50.25" style="2" customWidth="1"/>
    <col min="9744" max="9977" width="11.375" style="2"/>
    <col min="9978" max="9978" width="9.625" style="2" customWidth="1"/>
    <col min="9979" max="9979" width="9.875" style="2" customWidth="1"/>
    <col min="9980" max="9980" width="49.125" style="2" customWidth="1"/>
    <col min="9981" max="9982" width="21.75" style="2" customWidth="1"/>
    <col min="9983" max="9983" width="32.875" style="2" customWidth="1"/>
    <col min="9984" max="9984" width="25.625" style="2" customWidth="1"/>
    <col min="9985" max="9985" width="26.625" style="2" customWidth="1"/>
    <col min="9986" max="9986" width="16" style="2" customWidth="1"/>
    <col min="9987" max="9987" width="12.75" style="2" customWidth="1"/>
    <col min="9988" max="9988" width="11.125" style="2" customWidth="1"/>
    <col min="9989" max="9989" width="11.625" style="2" customWidth="1"/>
    <col min="9990" max="9990" width="11.25" style="2" customWidth="1"/>
    <col min="9991" max="9991" width="29" style="2" customWidth="1"/>
    <col min="9992" max="9992" width="12.375" style="2" customWidth="1"/>
    <col min="9993" max="9993" width="12.875" style="2" customWidth="1"/>
    <col min="9994" max="9994" width="11.25" style="2" customWidth="1"/>
    <col min="9995" max="9995" width="14.375" style="2" customWidth="1"/>
    <col min="9996" max="9996" width="10.125" style="2" customWidth="1"/>
    <col min="9997" max="9997" width="10.625" style="2" customWidth="1"/>
    <col min="9998" max="9998" width="9.875" style="2" customWidth="1"/>
    <col min="9999" max="9999" width="50.25" style="2" customWidth="1"/>
    <col min="10000" max="10233" width="11.375" style="2"/>
    <col min="10234" max="10234" width="9.625" style="2" customWidth="1"/>
    <col min="10235" max="10235" width="9.875" style="2" customWidth="1"/>
    <col min="10236" max="10236" width="49.125" style="2" customWidth="1"/>
    <col min="10237" max="10238" width="21.75" style="2" customWidth="1"/>
    <col min="10239" max="10239" width="32.875" style="2" customWidth="1"/>
    <col min="10240" max="10240" width="25.625" style="2" customWidth="1"/>
    <col min="10241" max="10241" width="26.625" style="2" customWidth="1"/>
    <col min="10242" max="10242" width="16" style="2" customWidth="1"/>
    <col min="10243" max="10243" width="12.75" style="2" customWidth="1"/>
    <col min="10244" max="10244" width="11.125" style="2" customWidth="1"/>
    <col min="10245" max="10245" width="11.625" style="2" customWidth="1"/>
    <col min="10246" max="10246" width="11.25" style="2" customWidth="1"/>
    <col min="10247" max="10247" width="29" style="2" customWidth="1"/>
    <col min="10248" max="10248" width="12.375" style="2" customWidth="1"/>
    <col min="10249" max="10249" width="12.875" style="2" customWidth="1"/>
    <col min="10250" max="10250" width="11.25" style="2" customWidth="1"/>
    <col min="10251" max="10251" width="14.375" style="2" customWidth="1"/>
    <col min="10252" max="10252" width="10.125" style="2" customWidth="1"/>
    <col min="10253" max="10253" width="10.625" style="2" customWidth="1"/>
    <col min="10254" max="10254" width="9.875" style="2" customWidth="1"/>
    <col min="10255" max="10255" width="50.25" style="2" customWidth="1"/>
    <col min="10256" max="10489" width="11.375" style="2"/>
    <col min="10490" max="10490" width="9.625" style="2" customWidth="1"/>
    <col min="10491" max="10491" width="9.875" style="2" customWidth="1"/>
    <col min="10492" max="10492" width="49.125" style="2" customWidth="1"/>
    <col min="10493" max="10494" width="21.75" style="2" customWidth="1"/>
    <col min="10495" max="10495" width="32.875" style="2" customWidth="1"/>
    <col min="10496" max="10496" width="25.625" style="2" customWidth="1"/>
    <col min="10497" max="10497" width="26.625" style="2" customWidth="1"/>
    <col min="10498" max="10498" width="16" style="2" customWidth="1"/>
    <col min="10499" max="10499" width="12.75" style="2" customWidth="1"/>
    <col min="10500" max="10500" width="11.125" style="2" customWidth="1"/>
    <col min="10501" max="10501" width="11.625" style="2" customWidth="1"/>
    <col min="10502" max="10502" width="11.25" style="2" customWidth="1"/>
    <col min="10503" max="10503" width="29" style="2" customWidth="1"/>
    <col min="10504" max="10504" width="12.375" style="2" customWidth="1"/>
    <col min="10505" max="10505" width="12.875" style="2" customWidth="1"/>
    <col min="10506" max="10506" width="11.25" style="2" customWidth="1"/>
    <col min="10507" max="10507" width="14.375" style="2" customWidth="1"/>
    <col min="10508" max="10508" width="10.125" style="2" customWidth="1"/>
    <col min="10509" max="10509" width="10.625" style="2" customWidth="1"/>
    <col min="10510" max="10510" width="9.875" style="2" customWidth="1"/>
    <col min="10511" max="10511" width="50.25" style="2" customWidth="1"/>
    <col min="10512" max="10745" width="11.375" style="2"/>
    <col min="10746" max="10746" width="9.625" style="2" customWidth="1"/>
    <col min="10747" max="10747" width="9.875" style="2" customWidth="1"/>
    <col min="10748" max="10748" width="49.125" style="2" customWidth="1"/>
    <col min="10749" max="10750" width="21.75" style="2" customWidth="1"/>
    <col min="10751" max="10751" width="32.875" style="2" customWidth="1"/>
    <col min="10752" max="10752" width="25.625" style="2" customWidth="1"/>
    <col min="10753" max="10753" width="26.625" style="2" customWidth="1"/>
    <col min="10754" max="10754" width="16" style="2" customWidth="1"/>
    <col min="10755" max="10755" width="12.75" style="2" customWidth="1"/>
    <col min="10756" max="10756" width="11.125" style="2" customWidth="1"/>
    <col min="10757" max="10757" width="11.625" style="2" customWidth="1"/>
    <col min="10758" max="10758" width="11.25" style="2" customWidth="1"/>
    <col min="10759" max="10759" width="29" style="2" customWidth="1"/>
    <col min="10760" max="10760" width="12.375" style="2" customWidth="1"/>
    <col min="10761" max="10761" width="12.875" style="2" customWidth="1"/>
    <col min="10762" max="10762" width="11.25" style="2" customWidth="1"/>
    <col min="10763" max="10763" width="14.375" style="2" customWidth="1"/>
    <col min="10764" max="10764" width="10.125" style="2" customWidth="1"/>
    <col min="10765" max="10765" width="10.625" style="2" customWidth="1"/>
    <col min="10766" max="10766" width="9.875" style="2" customWidth="1"/>
    <col min="10767" max="10767" width="50.25" style="2" customWidth="1"/>
    <col min="10768" max="11001" width="11.375" style="2"/>
    <col min="11002" max="11002" width="9.625" style="2" customWidth="1"/>
    <col min="11003" max="11003" width="9.875" style="2" customWidth="1"/>
    <col min="11004" max="11004" width="49.125" style="2" customWidth="1"/>
    <col min="11005" max="11006" width="21.75" style="2" customWidth="1"/>
    <col min="11007" max="11007" width="32.875" style="2" customWidth="1"/>
    <col min="11008" max="11008" width="25.625" style="2" customWidth="1"/>
    <col min="11009" max="11009" width="26.625" style="2" customWidth="1"/>
    <col min="11010" max="11010" width="16" style="2" customWidth="1"/>
    <col min="11011" max="11011" width="12.75" style="2" customWidth="1"/>
    <col min="11012" max="11012" width="11.125" style="2" customWidth="1"/>
    <col min="11013" max="11013" width="11.625" style="2" customWidth="1"/>
    <col min="11014" max="11014" width="11.25" style="2" customWidth="1"/>
    <col min="11015" max="11015" width="29" style="2" customWidth="1"/>
    <col min="11016" max="11016" width="12.375" style="2" customWidth="1"/>
    <col min="11017" max="11017" width="12.875" style="2" customWidth="1"/>
    <col min="11018" max="11018" width="11.25" style="2" customWidth="1"/>
    <col min="11019" max="11019" width="14.375" style="2" customWidth="1"/>
    <col min="11020" max="11020" width="10.125" style="2" customWidth="1"/>
    <col min="11021" max="11021" width="10.625" style="2" customWidth="1"/>
    <col min="11022" max="11022" width="9.875" style="2" customWidth="1"/>
    <col min="11023" max="11023" width="50.25" style="2" customWidth="1"/>
    <col min="11024" max="11257" width="11.375" style="2"/>
    <col min="11258" max="11258" width="9.625" style="2" customWidth="1"/>
    <col min="11259" max="11259" width="9.875" style="2" customWidth="1"/>
    <col min="11260" max="11260" width="49.125" style="2" customWidth="1"/>
    <col min="11261" max="11262" width="21.75" style="2" customWidth="1"/>
    <col min="11263" max="11263" width="32.875" style="2" customWidth="1"/>
    <col min="11264" max="11264" width="25.625" style="2" customWidth="1"/>
    <col min="11265" max="11265" width="26.625" style="2" customWidth="1"/>
    <col min="11266" max="11266" width="16" style="2" customWidth="1"/>
    <col min="11267" max="11267" width="12.75" style="2" customWidth="1"/>
    <col min="11268" max="11268" width="11.125" style="2" customWidth="1"/>
    <col min="11269" max="11269" width="11.625" style="2" customWidth="1"/>
    <col min="11270" max="11270" width="11.25" style="2" customWidth="1"/>
    <col min="11271" max="11271" width="29" style="2" customWidth="1"/>
    <col min="11272" max="11272" width="12.375" style="2" customWidth="1"/>
    <col min="11273" max="11273" width="12.875" style="2" customWidth="1"/>
    <col min="11274" max="11274" width="11.25" style="2" customWidth="1"/>
    <col min="11275" max="11275" width="14.375" style="2" customWidth="1"/>
    <col min="11276" max="11276" width="10.125" style="2" customWidth="1"/>
    <col min="11277" max="11277" width="10.625" style="2" customWidth="1"/>
    <col min="11278" max="11278" width="9.875" style="2" customWidth="1"/>
    <col min="11279" max="11279" width="50.25" style="2" customWidth="1"/>
    <col min="11280" max="11513" width="11.375" style="2"/>
    <col min="11514" max="11514" width="9.625" style="2" customWidth="1"/>
    <col min="11515" max="11515" width="9.875" style="2" customWidth="1"/>
    <col min="11516" max="11516" width="49.125" style="2" customWidth="1"/>
    <col min="11517" max="11518" width="21.75" style="2" customWidth="1"/>
    <col min="11519" max="11519" width="32.875" style="2" customWidth="1"/>
    <col min="11520" max="11520" width="25.625" style="2" customWidth="1"/>
    <col min="11521" max="11521" width="26.625" style="2" customWidth="1"/>
    <col min="11522" max="11522" width="16" style="2" customWidth="1"/>
    <col min="11523" max="11523" width="12.75" style="2" customWidth="1"/>
    <col min="11524" max="11524" width="11.125" style="2" customWidth="1"/>
    <col min="11525" max="11525" width="11.625" style="2" customWidth="1"/>
    <col min="11526" max="11526" width="11.25" style="2" customWidth="1"/>
    <col min="11527" max="11527" width="29" style="2" customWidth="1"/>
    <col min="11528" max="11528" width="12.375" style="2" customWidth="1"/>
    <col min="11529" max="11529" width="12.875" style="2" customWidth="1"/>
    <col min="11530" max="11530" width="11.25" style="2" customWidth="1"/>
    <col min="11531" max="11531" width="14.375" style="2" customWidth="1"/>
    <col min="11532" max="11532" width="10.125" style="2" customWidth="1"/>
    <col min="11533" max="11533" width="10.625" style="2" customWidth="1"/>
    <col min="11534" max="11534" width="9.875" style="2" customWidth="1"/>
    <col min="11535" max="11535" width="50.25" style="2" customWidth="1"/>
    <col min="11536" max="11769" width="11.375" style="2"/>
    <col min="11770" max="11770" width="9.625" style="2" customWidth="1"/>
    <col min="11771" max="11771" width="9.875" style="2" customWidth="1"/>
    <col min="11772" max="11772" width="49.125" style="2" customWidth="1"/>
    <col min="11773" max="11774" width="21.75" style="2" customWidth="1"/>
    <col min="11775" max="11775" width="32.875" style="2" customWidth="1"/>
    <col min="11776" max="11776" width="25.625" style="2" customWidth="1"/>
    <col min="11777" max="11777" width="26.625" style="2" customWidth="1"/>
    <col min="11778" max="11778" width="16" style="2" customWidth="1"/>
    <col min="11779" max="11779" width="12.75" style="2" customWidth="1"/>
    <col min="11780" max="11780" width="11.125" style="2" customWidth="1"/>
    <col min="11781" max="11781" width="11.625" style="2" customWidth="1"/>
    <col min="11782" max="11782" width="11.25" style="2" customWidth="1"/>
    <col min="11783" max="11783" width="29" style="2" customWidth="1"/>
    <col min="11784" max="11784" width="12.375" style="2" customWidth="1"/>
    <col min="11785" max="11785" width="12.875" style="2" customWidth="1"/>
    <col min="11786" max="11786" width="11.25" style="2" customWidth="1"/>
    <col min="11787" max="11787" width="14.375" style="2" customWidth="1"/>
    <col min="11788" max="11788" width="10.125" style="2" customWidth="1"/>
    <col min="11789" max="11789" width="10.625" style="2" customWidth="1"/>
    <col min="11790" max="11790" width="9.875" style="2" customWidth="1"/>
    <col min="11791" max="11791" width="50.25" style="2" customWidth="1"/>
    <col min="11792" max="12025" width="11.375" style="2"/>
    <col min="12026" max="12026" width="9.625" style="2" customWidth="1"/>
    <col min="12027" max="12027" width="9.875" style="2" customWidth="1"/>
    <col min="12028" max="12028" width="49.125" style="2" customWidth="1"/>
    <col min="12029" max="12030" width="21.75" style="2" customWidth="1"/>
    <col min="12031" max="12031" width="32.875" style="2" customWidth="1"/>
    <col min="12032" max="12032" width="25.625" style="2" customWidth="1"/>
    <col min="12033" max="12033" width="26.625" style="2" customWidth="1"/>
    <col min="12034" max="12034" width="16" style="2" customWidth="1"/>
    <col min="12035" max="12035" width="12.75" style="2" customWidth="1"/>
    <col min="12036" max="12036" width="11.125" style="2" customWidth="1"/>
    <col min="12037" max="12037" width="11.625" style="2" customWidth="1"/>
    <col min="12038" max="12038" width="11.25" style="2" customWidth="1"/>
    <col min="12039" max="12039" width="29" style="2" customWidth="1"/>
    <col min="12040" max="12040" width="12.375" style="2" customWidth="1"/>
    <col min="12041" max="12041" width="12.875" style="2" customWidth="1"/>
    <col min="12042" max="12042" width="11.25" style="2" customWidth="1"/>
    <col min="12043" max="12043" width="14.375" style="2" customWidth="1"/>
    <col min="12044" max="12044" width="10.125" style="2" customWidth="1"/>
    <col min="12045" max="12045" width="10.625" style="2" customWidth="1"/>
    <col min="12046" max="12046" width="9.875" style="2" customWidth="1"/>
    <col min="12047" max="12047" width="50.25" style="2" customWidth="1"/>
    <col min="12048" max="12281" width="11.375" style="2"/>
    <col min="12282" max="12282" width="9.625" style="2" customWidth="1"/>
    <col min="12283" max="12283" width="9.875" style="2" customWidth="1"/>
    <col min="12284" max="12284" width="49.125" style="2" customWidth="1"/>
    <col min="12285" max="12286" width="21.75" style="2" customWidth="1"/>
    <col min="12287" max="12287" width="32.875" style="2" customWidth="1"/>
    <col min="12288" max="12288" width="25.625" style="2" customWidth="1"/>
    <col min="12289" max="12289" width="26.625" style="2" customWidth="1"/>
    <col min="12290" max="12290" width="16" style="2" customWidth="1"/>
    <col min="12291" max="12291" width="12.75" style="2" customWidth="1"/>
    <col min="12292" max="12292" width="11.125" style="2" customWidth="1"/>
    <col min="12293" max="12293" width="11.625" style="2" customWidth="1"/>
    <col min="12294" max="12294" width="11.25" style="2" customWidth="1"/>
    <col min="12295" max="12295" width="29" style="2" customWidth="1"/>
    <col min="12296" max="12296" width="12.375" style="2" customWidth="1"/>
    <col min="12297" max="12297" width="12.875" style="2" customWidth="1"/>
    <col min="12298" max="12298" width="11.25" style="2" customWidth="1"/>
    <col min="12299" max="12299" width="14.375" style="2" customWidth="1"/>
    <col min="12300" max="12300" width="10.125" style="2" customWidth="1"/>
    <col min="12301" max="12301" width="10.625" style="2" customWidth="1"/>
    <col min="12302" max="12302" width="9.875" style="2" customWidth="1"/>
    <col min="12303" max="12303" width="50.25" style="2" customWidth="1"/>
    <col min="12304" max="12537" width="11.375" style="2"/>
    <col min="12538" max="12538" width="9.625" style="2" customWidth="1"/>
    <col min="12539" max="12539" width="9.875" style="2" customWidth="1"/>
    <col min="12540" max="12540" width="49.125" style="2" customWidth="1"/>
    <col min="12541" max="12542" width="21.75" style="2" customWidth="1"/>
    <col min="12543" max="12543" width="32.875" style="2" customWidth="1"/>
    <col min="12544" max="12544" width="25.625" style="2" customWidth="1"/>
    <col min="12545" max="12545" width="26.625" style="2" customWidth="1"/>
    <col min="12546" max="12546" width="16" style="2" customWidth="1"/>
    <col min="12547" max="12547" width="12.75" style="2" customWidth="1"/>
    <col min="12548" max="12548" width="11.125" style="2" customWidth="1"/>
    <col min="12549" max="12549" width="11.625" style="2" customWidth="1"/>
    <col min="12550" max="12550" width="11.25" style="2" customWidth="1"/>
    <col min="12551" max="12551" width="29" style="2" customWidth="1"/>
    <col min="12552" max="12552" width="12.375" style="2" customWidth="1"/>
    <col min="12553" max="12553" width="12.875" style="2" customWidth="1"/>
    <col min="12554" max="12554" width="11.25" style="2" customWidth="1"/>
    <col min="12555" max="12555" width="14.375" style="2" customWidth="1"/>
    <col min="12556" max="12556" width="10.125" style="2" customWidth="1"/>
    <col min="12557" max="12557" width="10.625" style="2" customWidth="1"/>
    <col min="12558" max="12558" width="9.875" style="2" customWidth="1"/>
    <col min="12559" max="12559" width="50.25" style="2" customWidth="1"/>
    <col min="12560" max="12793" width="11.375" style="2"/>
    <col min="12794" max="12794" width="9.625" style="2" customWidth="1"/>
    <col min="12795" max="12795" width="9.875" style="2" customWidth="1"/>
    <col min="12796" max="12796" width="49.125" style="2" customWidth="1"/>
    <col min="12797" max="12798" width="21.75" style="2" customWidth="1"/>
    <col min="12799" max="12799" width="32.875" style="2" customWidth="1"/>
    <col min="12800" max="12800" width="25.625" style="2" customWidth="1"/>
    <col min="12801" max="12801" width="26.625" style="2" customWidth="1"/>
    <col min="12802" max="12802" width="16" style="2" customWidth="1"/>
    <col min="12803" max="12803" width="12.75" style="2" customWidth="1"/>
    <col min="12804" max="12804" width="11.125" style="2" customWidth="1"/>
    <col min="12805" max="12805" width="11.625" style="2" customWidth="1"/>
    <col min="12806" max="12806" width="11.25" style="2" customWidth="1"/>
    <col min="12807" max="12807" width="29" style="2" customWidth="1"/>
    <col min="12808" max="12808" width="12.375" style="2" customWidth="1"/>
    <col min="12809" max="12809" width="12.875" style="2" customWidth="1"/>
    <col min="12810" max="12810" width="11.25" style="2" customWidth="1"/>
    <col min="12811" max="12811" width="14.375" style="2" customWidth="1"/>
    <col min="12812" max="12812" width="10.125" style="2" customWidth="1"/>
    <col min="12813" max="12813" width="10.625" style="2" customWidth="1"/>
    <col min="12814" max="12814" width="9.875" style="2" customWidth="1"/>
    <col min="12815" max="12815" width="50.25" style="2" customWidth="1"/>
    <col min="12816" max="13049" width="11.375" style="2"/>
    <col min="13050" max="13050" width="9.625" style="2" customWidth="1"/>
    <col min="13051" max="13051" width="9.875" style="2" customWidth="1"/>
    <col min="13052" max="13052" width="49.125" style="2" customWidth="1"/>
    <col min="13053" max="13054" width="21.75" style="2" customWidth="1"/>
    <col min="13055" max="13055" width="32.875" style="2" customWidth="1"/>
    <col min="13056" max="13056" width="25.625" style="2" customWidth="1"/>
    <col min="13057" max="13057" width="26.625" style="2" customWidth="1"/>
    <col min="13058" max="13058" width="16" style="2" customWidth="1"/>
    <col min="13059" max="13059" width="12.75" style="2" customWidth="1"/>
    <col min="13060" max="13060" width="11.125" style="2" customWidth="1"/>
    <col min="13061" max="13061" width="11.625" style="2" customWidth="1"/>
    <col min="13062" max="13062" width="11.25" style="2" customWidth="1"/>
    <col min="13063" max="13063" width="29" style="2" customWidth="1"/>
    <col min="13064" max="13064" width="12.375" style="2" customWidth="1"/>
    <col min="13065" max="13065" width="12.875" style="2" customWidth="1"/>
    <col min="13066" max="13066" width="11.25" style="2" customWidth="1"/>
    <col min="13067" max="13067" width="14.375" style="2" customWidth="1"/>
    <col min="13068" max="13068" width="10.125" style="2" customWidth="1"/>
    <col min="13069" max="13069" width="10.625" style="2" customWidth="1"/>
    <col min="13070" max="13070" width="9.875" style="2" customWidth="1"/>
    <col min="13071" max="13071" width="50.25" style="2" customWidth="1"/>
    <col min="13072" max="13305" width="11.375" style="2"/>
    <col min="13306" max="13306" width="9.625" style="2" customWidth="1"/>
    <col min="13307" max="13307" width="9.875" style="2" customWidth="1"/>
    <col min="13308" max="13308" width="49.125" style="2" customWidth="1"/>
    <col min="13309" max="13310" width="21.75" style="2" customWidth="1"/>
    <col min="13311" max="13311" width="32.875" style="2" customWidth="1"/>
    <col min="13312" max="13312" width="25.625" style="2" customWidth="1"/>
    <col min="13313" max="13313" width="26.625" style="2" customWidth="1"/>
    <col min="13314" max="13314" width="16" style="2" customWidth="1"/>
    <col min="13315" max="13315" width="12.75" style="2" customWidth="1"/>
    <col min="13316" max="13316" width="11.125" style="2" customWidth="1"/>
    <col min="13317" max="13317" width="11.625" style="2" customWidth="1"/>
    <col min="13318" max="13318" width="11.25" style="2" customWidth="1"/>
    <col min="13319" max="13319" width="29" style="2" customWidth="1"/>
    <col min="13320" max="13320" width="12.375" style="2" customWidth="1"/>
    <col min="13321" max="13321" width="12.875" style="2" customWidth="1"/>
    <col min="13322" max="13322" width="11.25" style="2" customWidth="1"/>
    <col min="13323" max="13323" width="14.375" style="2" customWidth="1"/>
    <col min="13324" max="13324" width="10.125" style="2" customWidth="1"/>
    <col min="13325" max="13325" width="10.625" style="2" customWidth="1"/>
    <col min="13326" max="13326" width="9.875" style="2" customWidth="1"/>
    <col min="13327" max="13327" width="50.25" style="2" customWidth="1"/>
    <col min="13328" max="13561" width="11.375" style="2"/>
    <col min="13562" max="13562" width="9.625" style="2" customWidth="1"/>
    <col min="13563" max="13563" width="9.875" style="2" customWidth="1"/>
    <col min="13564" max="13564" width="49.125" style="2" customWidth="1"/>
    <col min="13565" max="13566" width="21.75" style="2" customWidth="1"/>
    <col min="13567" max="13567" width="32.875" style="2" customWidth="1"/>
    <col min="13568" max="13568" width="25.625" style="2" customWidth="1"/>
    <col min="13569" max="13569" width="26.625" style="2" customWidth="1"/>
    <col min="13570" max="13570" width="16" style="2" customWidth="1"/>
    <col min="13571" max="13571" width="12.75" style="2" customWidth="1"/>
    <col min="13572" max="13572" width="11.125" style="2" customWidth="1"/>
    <col min="13573" max="13573" width="11.625" style="2" customWidth="1"/>
    <col min="13574" max="13574" width="11.25" style="2" customWidth="1"/>
    <col min="13575" max="13575" width="29" style="2" customWidth="1"/>
    <col min="13576" max="13576" width="12.375" style="2" customWidth="1"/>
    <col min="13577" max="13577" width="12.875" style="2" customWidth="1"/>
    <col min="13578" max="13578" width="11.25" style="2" customWidth="1"/>
    <col min="13579" max="13579" width="14.375" style="2" customWidth="1"/>
    <col min="13580" max="13580" width="10.125" style="2" customWidth="1"/>
    <col min="13581" max="13581" width="10.625" style="2" customWidth="1"/>
    <col min="13582" max="13582" width="9.875" style="2" customWidth="1"/>
    <col min="13583" max="13583" width="50.25" style="2" customWidth="1"/>
    <col min="13584" max="13817" width="11.375" style="2"/>
    <col min="13818" max="13818" width="9.625" style="2" customWidth="1"/>
    <col min="13819" max="13819" width="9.875" style="2" customWidth="1"/>
    <col min="13820" max="13820" width="49.125" style="2" customWidth="1"/>
    <col min="13821" max="13822" width="21.75" style="2" customWidth="1"/>
    <col min="13823" max="13823" width="32.875" style="2" customWidth="1"/>
    <col min="13824" max="13824" width="25.625" style="2" customWidth="1"/>
    <col min="13825" max="13825" width="26.625" style="2" customWidth="1"/>
    <col min="13826" max="13826" width="16" style="2" customWidth="1"/>
    <col min="13827" max="13827" width="12.75" style="2" customWidth="1"/>
    <col min="13828" max="13828" width="11.125" style="2" customWidth="1"/>
    <col min="13829" max="13829" width="11.625" style="2" customWidth="1"/>
    <col min="13830" max="13830" width="11.25" style="2" customWidth="1"/>
    <col min="13831" max="13831" width="29" style="2" customWidth="1"/>
    <col min="13832" max="13832" width="12.375" style="2" customWidth="1"/>
    <col min="13833" max="13833" width="12.875" style="2" customWidth="1"/>
    <col min="13834" max="13834" width="11.25" style="2" customWidth="1"/>
    <col min="13835" max="13835" width="14.375" style="2" customWidth="1"/>
    <col min="13836" max="13836" width="10.125" style="2" customWidth="1"/>
    <col min="13837" max="13837" width="10.625" style="2" customWidth="1"/>
    <col min="13838" max="13838" width="9.875" style="2" customWidth="1"/>
    <col min="13839" max="13839" width="50.25" style="2" customWidth="1"/>
    <col min="13840" max="14073" width="11.375" style="2"/>
    <col min="14074" max="14074" width="9.625" style="2" customWidth="1"/>
    <col min="14075" max="14075" width="9.875" style="2" customWidth="1"/>
    <col min="14076" max="14076" width="49.125" style="2" customWidth="1"/>
    <col min="14077" max="14078" width="21.75" style="2" customWidth="1"/>
    <col min="14079" max="14079" width="32.875" style="2" customWidth="1"/>
    <col min="14080" max="14080" width="25.625" style="2" customWidth="1"/>
    <col min="14081" max="14081" width="26.625" style="2" customWidth="1"/>
    <col min="14082" max="14082" width="16" style="2" customWidth="1"/>
    <col min="14083" max="14083" width="12.75" style="2" customWidth="1"/>
    <col min="14084" max="14084" width="11.125" style="2" customWidth="1"/>
    <col min="14085" max="14085" width="11.625" style="2" customWidth="1"/>
    <col min="14086" max="14086" width="11.25" style="2" customWidth="1"/>
    <col min="14087" max="14087" width="29" style="2" customWidth="1"/>
    <col min="14088" max="14088" width="12.375" style="2" customWidth="1"/>
    <col min="14089" max="14089" width="12.875" style="2" customWidth="1"/>
    <col min="14090" max="14090" width="11.25" style="2" customWidth="1"/>
    <col min="14091" max="14091" width="14.375" style="2" customWidth="1"/>
    <col min="14092" max="14092" width="10.125" style="2" customWidth="1"/>
    <col min="14093" max="14093" width="10.625" style="2" customWidth="1"/>
    <col min="14094" max="14094" width="9.875" style="2" customWidth="1"/>
    <col min="14095" max="14095" width="50.25" style="2" customWidth="1"/>
    <col min="14096" max="14329" width="11.375" style="2"/>
    <col min="14330" max="14330" width="9.625" style="2" customWidth="1"/>
    <col min="14331" max="14331" width="9.875" style="2" customWidth="1"/>
    <col min="14332" max="14332" width="49.125" style="2" customWidth="1"/>
    <col min="14333" max="14334" width="21.75" style="2" customWidth="1"/>
    <col min="14335" max="14335" width="32.875" style="2" customWidth="1"/>
    <col min="14336" max="14336" width="25.625" style="2" customWidth="1"/>
    <col min="14337" max="14337" width="26.625" style="2" customWidth="1"/>
    <col min="14338" max="14338" width="16" style="2" customWidth="1"/>
    <col min="14339" max="14339" width="12.75" style="2" customWidth="1"/>
    <col min="14340" max="14340" width="11.125" style="2" customWidth="1"/>
    <col min="14341" max="14341" width="11.625" style="2" customWidth="1"/>
    <col min="14342" max="14342" width="11.25" style="2" customWidth="1"/>
    <col min="14343" max="14343" width="29" style="2" customWidth="1"/>
    <col min="14344" max="14344" width="12.375" style="2" customWidth="1"/>
    <col min="14345" max="14345" width="12.875" style="2" customWidth="1"/>
    <col min="14346" max="14346" width="11.25" style="2" customWidth="1"/>
    <col min="14347" max="14347" width="14.375" style="2" customWidth="1"/>
    <col min="14348" max="14348" width="10.125" style="2" customWidth="1"/>
    <col min="14349" max="14349" width="10.625" style="2" customWidth="1"/>
    <col min="14350" max="14350" width="9.875" style="2" customWidth="1"/>
    <col min="14351" max="14351" width="50.25" style="2" customWidth="1"/>
    <col min="14352" max="14585" width="11.375" style="2"/>
    <col min="14586" max="14586" width="9.625" style="2" customWidth="1"/>
    <col min="14587" max="14587" width="9.875" style="2" customWidth="1"/>
    <col min="14588" max="14588" width="49.125" style="2" customWidth="1"/>
    <col min="14589" max="14590" width="21.75" style="2" customWidth="1"/>
    <col min="14591" max="14591" width="32.875" style="2" customWidth="1"/>
    <col min="14592" max="14592" width="25.625" style="2" customWidth="1"/>
    <col min="14593" max="14593" width="26.625" style="2" customWidth="1"/>
    <col min="14594" max="14594" width="16" style="2" customWidth="1"/>
    <col min="14595" max="14595" width="12.75" style="2" customWidth="1"/>
    <col min="14596" max="14596" width="11.125" style="2" customWidth="1"/>
    <col min="14597" max="14597" width="11.625" style="2" customWidth="1"/>
    <col min="14598" max="14598" width="11.25" style="2" customWidth="1"/>
    <col min="14599" max="14599" width="29" style="2" customWidth="1"/>
    <col min="14600" max="14600" width="12.375" style="2" customWidth="1"/>
    <col min="14601" max="14601" width="12.875" style="2" customWidth="1"/>
    <col min="14602" max="14602" width="11.25" style="2" customWidth="1"/>
    <col min="14603" max="14603" width="14.375" style="2" customWidth="1"/>
    <col min="14604" max="14604" width="10.125" style="2" customWidth="1"/>
    <col min="14605" max="14605" width="10.625" style="2" customWidth="1"/>
    <col min="14606" max="14606" width="9.875" style="2" customWidth="1"/>
    <col min="14607" max="14607" width="50.25" style="2" customWidth="1"/>
    <col min="14608" max="14841" width="11.375" style="2"/>
    <col min="14842" max="14842" width="9.625" style="2" customWidth="1"/>
    <col min="14843" max="14843" width="9.875" style="2" customWidth="1"/>
    <col min="14844" max="14844" width="49.125" style="2" customWidth="1"/>
    <col min="14845" max="14846" width="21.75" style="2" customWidth="1"/>
    <col min="14847" max="14847" width="32.875" style="2" customWidth="1"/>
    <col min="14848" max="14848" width="25.625" style="2" customWidth="1"/>
    <col min="14849" max="14849" width="26.625" style="2" customWidth="1"/>
    <col min="14850" max="14850" width="16" style="2" customWidth="1"/>
    <col min="14851" max="14851" width="12.75" style="2" customWidth="1"/>
    <col min="14852" max="14852" width="11.125" style="2" customWidth="1"/>
    <col min="14853" max="14853" width="11.625" style="2" customWidth="1"/>
    <col min="14854" max="14854" width="11.25" style="2" customWidth="1"/>
    <col min="14855" max="14855" width="29" style="2" customWidth="1"/>
    <col min="14856" max="14856" width="12.375" style="2" customWidth="1"/>
    <col min="14857" max="14857" width="12.875" style="2" customWidth="1"/>
    <col min="14858" max="14858" width="11.25" style="2" customWidth="1"/>
    <col min="14859" max="14859" width="14.375" style="2" customWidth="1"/>
    <col min="14860" max="14860" width="10.125" style="2" customWidth="1"/>
    <col min="14861" max="14861" width="10.625" style="2" customWidth="1"/>
    <col min="14862" max="14862" width="9.875" style="2" customWidth="1"/>
    <col min="14863" max="14863" width="50.25" style="2" customWidth="1"/>
    <col min="14864" max="15097" width="11.375" style="2"/>
    <col min="15098" max="15098" width="9.625" style="2" customWidth="1"/>
    <col min="15099" max="15099" width="9.875" style="2" customWidth="1"/>
    <col min="15100" max="15100" width="49.125" style="2" customWidth="1"/>
    <col min="15101" max="15102" width="21.75" style="2" customWidth="1"/>
    <col min="15103" max="15103" width="32.875" style="2" customWidth="1"/>
    <col min="15104" max="15104" width="25.625" style="2" customWidth="1"/>
    <col min="15105" max="15105" width="26.625" style="2" customWidth="1"/>
    <col min="15106" max="15106" width="16" style="2" customWidth="1"/>
    <col min="15107" max="15107" width="12.75" style="2" customWidth="1"/>
    <col min="15108" max="15108" width="11.125" style="2" customWidth="1"/>
    <col min="15109" max="15109" width="11.625" style="2" customWidth="1"/>
    <col min="15110" max="15110" width="11.25" style="2" customWidth="1"/>
    <col min="15111" max="15111" width="29" style="2" customWidth="1"/>
    <col min="15112" max="15112" width="12.375" style="2" customWidth="1"/>
    <col min="15113" max="15113" width="12.875" style="2" customWidth="1"/>
    <col min="15114" max="15114" width="11.25" style="2" customWidth="1"/>
    <col min="15115" max="15115" width="14.375" style="2" customWidth="1"/>
    <col min="15116" max="15116" width="10.125" style="2" customWidth="1"/>
    <col min="15117" max="15117" width="10.625" style="2" customWidth="1"/>
    <col min="15118" max="15118" width="9.875" style="2" customWidth="1"/>
    <col min="15119" max="15119" width="50.25" style="2" customWidth="1"/>
    <col min="15120" max="15353" width="11.375" style="2"/>
    <col min="15354" max="15354" width="9.625" style="2" customWidth="1"/>
    <col min="15355" max="15355" width="9.875" style="2" customWidth="1"/>
    <col min="15356" max="15356" width="49.125" style="2" customWidth="1"/>
    <col min="15357" max="15358" width="21.75" style="2" customWidth="1"/>
    <col min="15359" max="15359" width="32.875" style="2" customWidth="1"/>
    <col min="15360" max="15360" width="25.625" style="2" customWidth="1"/>
    <col min="15361" max="15361" width="26.625" style="2" customWidth="1"/>
    <col min="15362" max="15362" width="16" style="2" customWidth="1"/>
    <col min="15363" max="15363" width="12.75" style="2" customWidth="1"/>
    <col min="15364" max="15364" width="11.125" style="2" customWidth="1"/>
    <col min="15365" max="15365" width="11.625" style="2" customWidth="1"/>
    <col min="15366" max="15366" width="11.25" style="2" customWidth="1"/>
    <col min="15367" max="15367" width="29" style="2" customWidth="1"/>
    <col min="15368" max="15368" width="12.375" style="2" customWidth="1"/>
    <col min="15369" max="15369" width="12.875" style="2" customWidth="1"/>
    <col min="15370" max="15370" width="11.25" style="2" customWidth="1"/>
    <col min="15371" max="15371" width="14.375" style="2" customWidth="1"/>
    <col min="15372" max="15372" width="10.125" style="2" customWidth="1"/>
    <col min="15373" max="15373" width="10.625" style="2" customWidth="1"/>
    <col min="15374" max="15374" width="9.875" style="2" customWidth="1"/>
    <col min="15375" max="15375" width="50.25" style="2" customWidth="1"/>
    <col min="15376" max="15609" width="11.375" style="2"/>
    <col min="15610" max="15610" width="9.625" style="2" customWidth="1"/>
    <col min="15611" max="15611" width="9.875" style="2" customWidth="1"/>
    <col min="15612" max="15612" width="49.125" style="2" customWidth="1"/>
    <col min="15613" max="15614" width="21.75" style="2" customWidth="1"/>
    <col min="15615" max="15615" width="32.875" style="2" customWidth="1"/>
    <col min="15616" max="15616" width="25.625" style="2" customWidth="1"/>
    <col min="15617" max="15617" width="26.625" style="2" customWidth="1"/>
    <col min="15618" max="15618" width="16" style="2" customWidth="1"/>
    <col min="15619" max="15619" width="12.75" style="2" customWidth="1"/>
    <col min="15620" max="15620" width="11.125" style="2" customWidth="1"/>
    <col min="15621" max="15621" width="11.625" style="2" customWidth="1"/>
    <col min="15622" max="15622" width="11.25" style="2" customWidth="1"/>
    <col min="15623" max="15623" width="29" style="2" customWidth="1"/>
    <col min="15624" max="15624" width="12.375" style="2" customWidth="1"/>
    <col min="15625" max="15625" width="12.875" style="2" customWidth="1"/>
    <col min="15626" max="15626" width="11.25" style="2" customWidth="1"/>
    <col min="15627" max="15627" width="14.375" style="2" customWidth="1"/>
    <col min="15628" max="15628" width="10.125" style="2" customWidth="1"/>
    <col min="15629" max="15629" width="10.625" style="2" customWidth="1"/>
    <col min="15630" max="15630" width="9.875" style="2" customWidth="1"/>
    <col min="15631" max="15631" width="50.25" style="2" customWidth="1"/>
    <col min="15632" max="15865" width="11.375" style="2"/>
    <col min="15866" max="15866" width="9.625" style="2" customWidth="1"/>
    <col min="15867" max="15867" width="9.875" style="2" customWidth="1"/>
    <col min="15868" max="15868" width="49.125" style="2" customWidth="1"/>
    <col min="15869" max="15870" width="21.75" style="2" customWidth="1"/>
    <col min="15871" max="15871" width="32.875" style="2" customWidth="1"/>
    <col min="15872" max="15872" width="25.625" style="2" customWidth="1"/>
    <col min="15873" max="15873" width="26.625" style="2" customWidth="1"/>
    <col min="15874" max="15874" width="16" style="2" customWidth="1"/>
    <col min="15875" max="15875" width="12.75" style="2" customWidth="1"/>
    <col min="15876" max="15876" width="11.125" style="2" customWidth="1"/>
    <col min="15877" max="15877" width="11.625" style="2" customWidth="1"/>
    <col min="15878" max="15878" width="11.25" style="2" customWidth="1"/>
    <col min="15879" max="15879" width="29" style="2" customWidth="1"/>
    <col min="15880" max="15880" width="12.375" style="2" customWidth="1"/>
    <col min="15881" max="15881" width="12.875" style="2" customWidth="1"/>
    <col min="15882" max="15882" width="11.25" style="2" customWidth="1"/>
    <col min="15883" max="15883" width="14.375" style="2" customWidth="1"/>
    <col min="15884" max="15884" width="10.125" style="2" customWidth="1"/>
    <col min="15885" max="15885" width="10.625" style="2" customWidth="1"/>
    <col min="15886" max="15886" width="9.875" style="2" customWidth="1"/>
    <col min="15887" max="15887" width="50.25" style="2" customWidth="1"/>
    <col min="15888" max="16121" width="11.375" style="2"/>
    <col min="16122" max="16122" width="9.625" style="2" customWidth="1"/>
    <col min="16123" max="16123" width="9.875" style="2" customWidth="1"/>
    <col min="16124" max="16124" width="49.125" style="2" customWidth="1"/>
    <col min="16125" max="16126" width="21.75" style="2" customWidth="1"/>
    <col min="16127" max="16127" width="32.875" style="2" customWidth="1"/>
    <col min="16128" max="16128" width="25.625" style="2" customWidth="1"/>
    <col min="16129" max="16129" width="26.625" style="2" customWidth="1"/>
    <col min="16130" max="16130" width="16" style="2" customWidth="1"/>
    <col min="16131" max="16131" width="12.75" style="2" customWidth="1"/>
    <col min="16132" max="16132" width="11.125" style="2" customWidth="1"/>
    <col min="16133" max="16133" width="11.625" style="2" customWidth="1"/>
    <col min="16134" max="16134" width="11.25" style="2" customWidth="1"/>
    <col min="16135" max="16135" width="29" style="2" customWidth="1"/>
    <col min="16136" max="16136" width="12.375" style="2" customWidth="1"/>
    <col min="16137" max="16137" width="12.875" style="2" customWidth="1"/>
    <col min="16138" max="16138" width="11.25" style="2" customWidth="1"/>
    <col min="16139" max="16139" width="14.375" style="2" customWidth="1"/>
    <col min="16140" max="16140" width="10.125" style="2" customWidth="1"/>
    <col min="16141" max="16141" width="10.625" style="2" customWidth="1"/>
    <col min="16142" max="16142" width="9.875" style="2" customWidth="1"/>
    <col min="16143" max="16143" width="43.125" style="2" customWidth="1"/>
    <col min="16144" max="16144" width="11.375" style="2"/>
    <col min="16145" max="16145" width="13" style="2" bestFit="1" customWidth="1"/>
    <col min="16146" max="16146" width="15.125" style="2" customWidth="1"/>
    <col min="16147" max="16147" width="11.375" style="2"/>
    <col min="16148" max="16148" width="14.75" style="2" bestFit="1" customWidth="1"/>
    <col min="16149" max="16149" width="15.125" style="2" bestFit="1" customWidth="1"/>
    <col min="16150" max="16384" width="11.375" style="2"/>
  </cols>
  <sheetData>
    <row r="1" spans="1:49" ht="12.75" thickBot="1" x14ac:dyDescent="0.25">
      <c r="A1" s="195" t="s">
        <v>0</v>
      </c>
      <c r="B1" s="196"/>
      <c r="C1" s="196"/>
      <c r="D1" s="196"/>
      <c r="E1" s="196"/>
      <c r="F1" s="196"/>
      <c r="G1" s="196"/>
      <c r="H1" s="196"/>
      <c r="I1" s="196"/>
      <c r="J1" s="196"/>
      <c r="K1" s="196"/>
      <c r="L1" s="196"/>
      <c r="M1" s="196"/>
      <c r="N1" s="196"/>
      <c r="O1" s="196"/>
      <c r="P1" s="196"/>
      <c r="Q1" s="196"/>
      <c r="R1" s="196"/>
      <c r="S1" s="197"/>
      <c r="T1" s="1" t="s">
        <v>1</v>
      </c>
      <c r="AB1" s="4" t="s">
        <v>2</v>
      </c>
      <c r="AC1" s="5" t="s">
        <v>3</v>
      </c>
      <c r="AD1" s="6" t="s">
        <v>4</v>
      </c>
      <c r="AE1" s="7" t="s">
        <v>5</v>
      </c>
      <c r="AF1" s="8" t="s">
        <v>6</v>
      </c>
      <c r="AG1" s="9" t="s">
        <v>7</v>
      </c>
      <c r="AH1" s="10" t="s">
        <v>8</v>
      </c>
    </row>
    <row r="2" spans="1:49" ht="12.75" thickBot="1" x14ac:dyDescent="0.25">
      <c r="A2" s="195" t="s">
        <v>9</v>
      </c>
      <c r="B2" s="196"/>
      <c r="C2" s="196"/>
      <c r="D2" s="196"/>
      <c r="E2" s="196"/>
      <c r="F2" s="196"/>
      <c r="G2" s="196"/>
      <c r="H2" s="196"/>
      <c r="I2" s="196"/>
      <c r="J2" s="196"/>
      <c r="K2" s="196"/>
      <c r="L2" s="196"/>
      <c r="M2" s="196"/>
      <c r="N2" s="196"/>
      <c r="O2" s="196"/>
      <c r="P2" s="196"/>
      <c r="Q2" s="196"/>
      <c r="R2" s="196"/>
      <c r="S2" s="197"/>
      <c r="T2" s="11">
        <v>42855</v>
      </c>
      <c r="AC2" s="12" t="s">
        <v>10</v>
      </c>
      <c r="AD2" s="13" t="s">
        <v>11</v>
      </c>
      <c r="AE2" s="14" t="s">
        <v>12</v>
      </c>
      <c r="AF2" s="15" t="s">
        <v>13</v>
      </c>
      <c r="AG2" s="16" t="s">
        <v>14</v>
      </c>
      <c r="AH2" s="17"/>
    </row>
    <row r="3" spans="1:49" ht="12.75" thickBot="1" x14ac:dyDescent="0.25">
      <c r="A3" s="195" t="s">
        <v>15</v>
      </c>
      <c r="B3" s="196"/>
      <c r="C3" s="196"/>
      <c r="D3" s="196"/>
      <c r="E3" s="196"/>
      <c r="F3" s="196"/>
      <c r="G3" s="196"/>
      <c r="H3" s="196"/>
      <c r="I3" s="196"/>
      <c r="J3" s="196"/>
      <c r="K3" s="196"/>
      <c r="L3" s="196"/>
      <c r="M3" s="196"/>
      <c r="N3" s="196"/>
      <c r="O3" s="196"/>
      <c r="P3" s="196"/>
      <c r="Q3" s="196"/>
      <c r="R3" s="196"/>
      <c r="S3" s="197"/>
      <c r="T3" s="18"/>
    </row>
    <row r="4" spans="1:49" s="20" customFormat="1" x14ac:dyDescent="0.2">
      <c r="A4" s="195" t="s">
        <v>16</v>
      </c>
      <c r="B4" s="196"/>
      <c r="C4" s="196"/>
      <c r="D4" s="196"/>
      <c r="E4" s="196"/>
      <c r="F4" s="196"/>
      <c r="G4" s="196"/>
      <c r="H4" s="196"/>
      <c r="I4" s="196"/>
      <c r="J4" s="196"/>
      <c r="K4" s="196"/>
      <c r="L4" s="196"/>
      <c r="M4" s="196"/>
      <c r="N4" s="196"/>
      <c r="O4" s="196"/>
      <c r="P4" s="196"/>
      <c r="Q4" s="196"/>
      <c r="R4" s="196"/>
      <c r="S4" s="197"/>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49" s="20" customFormat="1" x14ac:dyDescent="0.25">
      <c r="A5" s="192" t="s">
        <v>17</v>
      </c>
      <c r="B5" s="193"/>
      <c r="C5" s="193"/>
      <c r="D5" s="193"/>
      <c r="E5" s="21"/>
      <c r="F5" s="21"/>
      <c r="G5" s="21"/>
      <c r="H5" s="22"/>
      <c r="I5" s="21"/>
      <c r="J5" s="21"/>
      <c r="K5" s="21"/>
      <c r="L5" s="19"/>
      <c r="M5" s="21"/>
      <c r="O5" s="19"/>
      <c r="P5" s="19"/>
      <c r="Q5" s="19"/>
      <c r="R5" s="19"/>
      <c r="S5" s="23"/>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49" s="20" customFormat="1" ht="12.75" thickBot="1" x14ac:dyDescent="0.3">
      <c r="A6" s="192" t="s">
        <v>1230</v>
      </c>
      <c r="B6" s="193"/>
      <c r="C6" s="193"/>
      <c r="D6" s="193"/>
      <c r="E6" s="24"/>
      <c r="F6" s="24"/>
      <c r="G6" s="21"/>
      <c r="H6" s="22"/>
      <c r="I6" s="21"/>
      <c r="J6" s="21"/>
      <c r="K6" s="21"/>
      <c r="L6" s="19"/>
      <c r="M6" s="21"/>
      <c r="O6" s="19"/>
      <c r="P6" s="19"/>
      <c r="Q6" s="19"/>
      <c r="R6" s="19"/>
      <c r="S6" s="23"/>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49" s="20" customFormat="1" x14ac:dyDescent="0.25">
      <c r="A7" s="192"/>
      <c r="B7" s="193"/>
      <c r="C7" s="25"/>
      <c r="D7" s="26">
        <v>42824</v>
      </c>
      <c r="E7" s="21"/>
      <c r="F7" s="21"/>
      <c r="G7" s="21"/>
      <c r="H7" s="22"/>
      <c r="I7" s="21"/>
      <c r="J7" s="194"/>
      <c r="K7" s="194"/>
      <c r="L7" s="19"/>
      <c r="M7" s="21"/>
      <c r="O7" s="19"/>
      <c r="P7" s="19"/>
      <c r="Q7" s="19"/>
      <c r="R7" s="27">
        <v>42824</v>
      </c>
      <c r="S7" s="28"/>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49" ht="35.25" customHeight="1" x14ac:dyDescent="0.2">
      <c r="A8" s="190" t="s">
        <v>18</v>
      </c>
      <c r="B8" s="190" t="s">
        <v>19</v>
      </c>
      <c r="C8" s="190" t="s">
        <v>20</v>
      </c>
      <c r="D8" s="190" t="s">
        <v>21</v>
      </c>
      <c r="E8" s="190" t="s">
        <v>22</v>
      </c>
      <c r="F8" s="190" t="s">
        <v>23</v>
      </c>
      <c r="G8" s="190" t="s">
        <v>24</v>
      </c>
      <c r="H8" s="190" t="s">
        <v>25</v>
      </c>
      <c r="I8" s="190" t="s">
        <v>26</v>
      </c>
      <c r="J8" s="190" t="s">
        <v>27</v>
      </c>
      <c r="K8" s="190" t="s">
        <v>28</v>
      </c>
      <c r="L8" s="190" t="s">
        <v>29</v>
      </c>
      <c r="M8" s="190" t="s">
        <v>30</v>
      </c>
      <c r="N8" s="190" t="s">
        <v>31</v>
      </c>
      <c r="O8" s="190" t="s">
        <v>32</v>
      </c>
      <c r="P8" s="190" t="s">
        <v>33</v>
      </c>
      <c r="Q8" s="190" t="s">
        <v>34</v>
      </c>
      <c r="R8" s="191" t="s">
        <v>35</v>
      </c>
      <c r="S8" s="191"/>
      <c r="T8" s="190" t="s">
        <v>36</v>
      </c>
      <c r="U8" s="29"/>
      <c r="V8" s="29"/>
      <c r="W8" s="190" t="s">
        <v>37</v>
      </c>
      <c r="X8" s="190" t="s">
        <v>38</v>
      </c>
    </row>
    <row r="9" spans="1:49" ht="33" customHeight="1" x14ac:dyDescent="0.2">
      <c r="A9" s="190"/>
      <c r="B9" s="190"/>
      <c r="C9" s="190"/>
      <c r="D9" s="190"/>
      <c r="E9" s="190"/>
      <c r="F9" s="190"/>
      <c r="G9" s="190"/>
      <c r="H9" s="190"/>
      <c r="I9" s="190"/>
      <c r="J9" s="190"/>
      <c r="K9" s="190"/>
      <c r="L9" s="190"/>
      <c r="M9" s="190"/>
      <c r="N9" s="190"/>
      <c r="O9" s="190"/>
      <c r="P9" s="190"/>
      <c r="Q9" s="190"/>
      <c r="R9" s="30" t="s">
        <v>39</v>
      </c>
      <c r="S9" s="30" t="s">
        <v>40</v>
      </c>
      <c r="T9" s="190"/>
      <c r="U9" s="29"/>
      <c r="V9" s="29"/>
      <c r="W9" s="190"/>
      <c r="X9" s="190"/>
    </row>
    <row r="10" spans="1:49" x14ac:dyDescent="0.2">
      <c r="A10" s="31" t="s">
        <v>41</v>
      </c>
      <c r="B10" s="31"/>
      <c r="C10" s="32"/>
      <c r="D10" s="31"/>
      <c r="E10" s="31"/>
      <c r="F10" s="33"/>
      <c r="G10" s="33"/>
      <c r="H10" s="33"/>
      <c r="I10" s="34"/>
      <c r="J10" s="34"/>
      <c r="K10" s="35"/>
      <c r="L10" s="36"/>
      <c r="M10" s="36"/>
      <c r="N10" s="37"/>
      <c r="O10" s="35"/>
      <c r="P10" s="35"/>
      <c r="Q10" s="35"/>
      <c r="R10" s="36"/>
      <c r="S10" s="36"/>
      <c r="T10" s="36"/>
      <c r="U10" s="36"/>
      <c r="V10" s="36"/>
      <c r="W10" s="36"/>
      <c r="X10" s="38"/>
    </row>
    <row r="11" spans="1:49" ht="121.5" customHeight="1" x14ac:dyDescent="0.2">
      <c r="A11" s="185">
        <v>1</v>
      </c>
      <c r="B11" s="206" t="s">
        <v>42</v>
      </c>
      <c r="C11" s="206" t="s">
        <v>43</v>
      </c>
      <c r="D11" s="206" t="s">
        <v>44</v>
      </c>
      <c r="E11" s="207" t="s">
        <v>45</v>
      </c>
      <c r="F11" s="207" t="s">
        <v>46</v>
      </c>
      <c r="G11" s="207" t="s">
        <v>47</v>
      </c>
      <c r="H11" s="208">
        <v>1</v>
      </c>
      <c r="I11" s="209">
        <v>42644</v>
      </c>
      <c r="J11" s="209">
        <v>42947</v>
      </c>
      <c r="K11" s="210">
        <f t="shared" ref="K11:K74" si="0">(+J11-I11)/7</f>
        <v>43.285714285714285</v>
      </c>
      <c r="L11" s="211" t="s">
        <v>48</v>
      </c>
      <c r="M11" s="211">
        <v>0</v>
      </c>
      <c r="N11" s="212">
        <f t="shared" ref="N11:N74" si="1">IF(M11/H11&gt;1,1,+M11/H11)</f>
        <v>0</v>
      </c>
      <c r="O11" s="210">
        <f t="shared" ref="O11:O74" si="2">+K11*N11</f>
        <v>0</v>
      </c>
      <c r="P11" s="210">
        <f t="shared" ref="P11:P74" si="3">IF(J11&lt;=$R$7,O11,0)</f>
        <v>0</v>
      </c>
      <c r="Q11" s="210">
        <f t="shared" ref="Q11:Q74" si="4">IF($R$7&gt;=J11,K11,0)</f>
        <v>0</v>
      </c>
      <c r="R11" s="210"/>
      <c r="S11" s="211"/>
      <c r="T11" s="213" t="s">
        <v>49</v>
      </c>
      <c r="U11" s="214">
        <f t="shared" ref="U11:U74" si="5">IF(N11=100%,2,0)</f>
        <v>0</v>
      </c>
      <c r="V11" s="214">
        <f t="shared" ref="V11:V74" si="6">IF(J11&lt;$T$2,0,1)</f>
        <v>1</v>
      </c>
      <c r="W11" s="214" t="str">
        <f t="shared" ref="W11:W74" si="7">IF(U11+V11&gt;1,"CUMPLIDA",IF(V11=1,"EN TERMINO","VENCIDA"))</f>
        <v>EN TERMINO</v>
      </c>
      <c r="X11" s="215" t="str">
        <f>IF(W11&amp;W12="CUMPLIDA","CUMPLIDA",IF(OR(W11="VENCIDA",W12="VENCIDA"),"VENCIDA",IF(U11+U12=4,"CUMPLIDA","EN TERMINO")))</f>
        <v>EN TERMINO</v>
      </c>
      <c r="AA11" s="44"/>
    </row>
    <row r="12" spans="1:49" ht="159.75" customHeight="1" x14ac:dyDescent="0.2">
      <c r="A12" s="189"/>
      <c r="B12" s="216"/>
      <c r="C12" s="216"/>
      <c r="D12" s="216"/>
      <c r="E12" s="207" t="s">
        <v>50</v>
      </c>
      <c r="F12" s="207" t="s">
        <v>51</v>
      </c>
      <c r="G12" s="207" t="s">
        <v>52</v>
      </c>
      <c r="H12" s="208">
        <v>1</v>
      </c>
      <c r="I12" s="209">
        <v>42674</v>
      </c>
      <c r="J12" s="209">
        <v>42735</v>
      </c>
      <c r="K12" s="210">
        <f t="shared" si="0"/>
        <v>8.7142857142857135</v>
      </c>
      <c r="L12" s="211" t="s">
        <v>48</v>
      </c>
      <c r="M12" s="211">
        <v>1</v>
      </c>
      <c r="N12" s="212">
        <f t="shared" si="1"/>
        <v>1</v>
      </c>
      <c r="O12" s="210">
        <f t="shared" si="2"/>
        <v>8.7142857142857135</v>
      </c>
      <c r="P12" s="210">
        <f t="shared" si="3"/>
        <v>8.7142857142857135</v>
      </c>
      <c r="Q12" s="210">
        <f t="shared" si="4"/>
        <v>8.7142857142857135</v>
      </c>
      <c r="R12" s="211"/>
      <c r="S12" s="211"/>
      <c r="T12" s="213" t="s">
        <v>53</v>
      </c>
      <c r="U12" s="214">
        <f t="shared" si="5"/>
        <v>2</v>
      </c>
      <c r="V12" s="214">
        <f t="shared" si="6"/>
        <v>0</v>
      </c>
      <c r="W12" s="214" t="str">
        <f t="shared" si="7"/>
        <v>CUMPLIDA</v>
      </c>
      <c r="X12" s="215"/>
      <c r="AA12" s="44"/>
    </row>
    <row r="13" spans="1:49" ht="89.25" customHeight="1" x14ac:dyDescent="0.2">
      <c r="A13" s="185">
        <v>2</v>
      </c>
      <c r="B13" s="206" t="s">
        <v>54</v>
      </c>
      <c r="C13" s="206" t="s">
        <v>43</v>
      </c>
      <c r="D13" s="206" t="s">
        <v>55</v>
      </c>
      <c r="E13" s="206" t="s">
        <v>56</v>
      </c>
      <c r="F13" s="207" t="s">
        <v>57</v>
      </c>
      <c r="G13" s="217" t="s">
        <v>58</v>
      </c>
      <c r="H13" s="208">
        <v>3</v>
      </c>
      <c r="I13" s="209">
        <v>42644</v>
      </c>
      <c r="J13" s="209">
        <v>42766</v>
      </c>
      <c r="K13" s="210">
        <f t="shared" si="0"/>
        <v>17.428571428571427</v>
      </c>
      <c r="L13" s="211" t="s">
        <v>48</v>
      </c>
      <c r="M13" s="211">
        <v>1.5</v>
      </c>
      <c r="N13" s="212">
        <f t="shared" si="1"/>
        <v>0.5</v>
      </c>
      <c r="O13" s="210">
        <f t="shared" si="2"/>
        <v>8.7142857142857135</v>
      </c>
      <c r="P13" s="210">
        <f t="shared" si="3"/>
        <v>8.7142857142857135</v>
      </c>
      <c r="Q13" s="210">
        <f t="shared" si="4"/>
        <v>17.428571428571427</v>
      </c>
      <c r="R13" s="211"/>
      <c r="S13" s="211"/>
      <c r="T13" s="213" t="s">
        <v>59</v>
      </c>
      <c r="U13" s="214">
        <f t="shared" si="5"/>
        <v>0</v>
      </c>
      <c r="V13" s="214">
        <f t="shared" si="6"/>
        <v>0</v>
      </c>
      <c r="W13" s="214" t="str">
        <f t="shared" si="7"/>
        <v>VENCIDA</v>
      </c>
      <c r="X13" s="215" t="str">
        <f>IF(W13&amp;W14="CUMPLIDA","CUMPLIDA",IF(OR(W13="VENCIDA",W14="VENCIDA"),"VENCIDA",IF(U13+U14=4,"CUMPLIDA","EN TERMINO")))</f>
        <v>VENCIDA</v>
      </c>
      <c r="AA13" s="44"/>
    </row>
    <row r="14" spans="1:49" ht="197.25" customHeight="1" x14ac:dyDescent="0.2">
      <c r="A14" s="189"/>
      <c r="B14" s="216"/>
      <c r="C14" s="216"/>
      <c r="D14" s="216"/>
      <c r="E14" s="216"/>
      <c r="F14" s="207" t="s">
        <v>60</v>
      </c>
      <c r="G14" s="217" t="s">
        <v>52</v>
      </c>
      <c r="H14" s="208">
        <v>1</v>
      </c>
      <c r="I14" s="209">
        <v>42767</v>
      </c>
      <c r="J14" s="209">
        <v>42825</v>
      </c>
      <c r="K14" s="210">
        <f t="shared" si="0"/>
        <v>8.2857142857142865</v>
      </c>
      <c r="L14" s="211" t="s">
        <v>48</v>
      </c>
      <c r="M14" s="211">
        <v>0</v>
      </c>
      <c r="N14" s="212">
        <f t="shared" si="1"/>
        <v>0</v>
      </c>
      <c r="O14" s="210">
        <f t="shared" si="2"/>
        <v>0</v>
      </c>
      <c r="P14" s="210">
        <f t="shared" si="3"/>
        <v>0</v>
      </c>
      <c r="Q14" s="210">
        <f t="shared" si="4"/>
        <v>0</v>
      </c>
      <c r="R14" s="211"/>
      <c r="S14" s="211"/>
      <c r="T14" s="213" t="s">
        <v>49</v>
      </c>
      <c r="U14" s="214">
        <f t="shared" si="5"/>
        <v>0</v>
      </c>
      <c r="V14" s="214">
        <f t="shared" si="6"/>
        <v>0</v>
      </c>
      <c r="W14" s="214" t="str">
        <f t="shared" si="7"/>
        <v>VENCIDA</v>
      </c>
      <c r="X14" s="215"/>
      <c r="AA14" s="44"/>
    </row>
    <row r="15" spans="1:49" ht="267.75" customHeight="1" x14ac:dyDescent="0.2">
      <c r="A15" s="185">
        <v>3</v>
      </c>
      <c r="B15" s="206" t="s">
        <v>1231</v>
      </c>
      <c r="C15" s="206" t="s">
        <v>61</v>
      </c>
      <c r="D15" s="207" t="s">
        <v>62</v>
      </c>
      <c r="E15" s="218" t="s">
        <v>63</v>
      </c>
      <c r="F15" s="218" t="s">
        <v>64</v>
      </c>
      <c r="G15" s="218" t="s">
        <v>65</v>
      </c>
      <c r="H15" s="219">
        <v>4</v>
      </c>
      <c r="I15" s="209">
        <v>42614</v>
      </c>
      <c r="J15" s="209">
        <v>42917</v>
      </c>
      <c r="K15" s="210">
        <f t="shared" si="0"/>
        <v>43.285714285714285</v>
      </c>
      <c r="L15" s="211" t="s">
        <v>66</v>
      </c>
      <c r="M15" s="211">
        <v>0.4</v>
      </c>
      <c r="N15" s="212">
        <f t="shared" si="1"/>
        <v>0.1</v>
      </c>
      <c r="O15" s="210">
        <f t="shared" si="2"/>
        <v>4.3285714285714283</v>
      </c>
      <c r="P15" s="210">
        <f t="shared" si="3"/>
        <v>0</v>
      </c>
      <c r="Q15" s="210">
        <f t="shared" si="4"/>
        <v>0</v>
      </c>
      <c r="R15" s="211"/>
      <c r="S15" s="211"/>
      <c r="T15" s="213" t="s">
        <v>67</v>
      </c>
      <c r="U15" s="214">
        <f t="shared" si="5"/>
        <v>0</v>
      </c>
      <c r="V15" s="214">
        <f t="shared" si="6"/>
        <v>1</v>
      </c>
      <c r="W15" s="214" t="str">
        <f t="shared" si="7"/>
        <v>EN TERMINO</v>
      </c>
      <c r="X15" s="215" t="str">
        <f>IF(W15&amp;W16="CUMPLIDA","CUMPLIDA",IF(OR(W15="VENCIDA",W16="VENCIDA"),"VENCIDA",IF(U15+U16=4,"CUMPLIDA","EN TERMINO")))</f>
        <v>EN TERMINO</v>
      </c>
      <c r="AA15" s="44"/>
    </row>
    <row r="16" spans="1:49" ht="156.75" customHeight="1" x14ac:dyDescent="0.2">
      <c r="A16" s="189"/>
      <c r="B16" s="216"/>
      <c r="C16" s="216"/>
      <c r="D16" s="207" t="s">
        <v>68</v>
      </c>
      <c r="E16" s="218" t="s">
        <v>69</v>
      </c>
      <c r="F16" s="218" t="s">
        <v>70</v>
      </c>
      <c r="G16" s="218" t="s">
        <v>71</v>
      </c>
      <c r="H16" s="219">
        <v>3</v>
      </c>
      <c r="I16" s="209">
        <v>42614</v>
      </c>
      <c r="J16" s="209">
        <v>42735</v>
      </c>
      <c r="K16" s="210">
        <f t="shared" si="0"/>
        <v>17.285714285714285</v>
      </c>
      <c r="L16" s="211" t="s">
        <v>66</v>
      </c>
      <c r="M16" s="211">
        <v>3</v>
      </c>
      <c r="N16" s="212">
        <f t="shared" si="1"/>
        <v>1</v>
      </c>
      <c r="O16" s="210">
        <f t="shared" si="2"/>
        <v>17.285714285714285</v>
      </c>
      <c r="P16" s="210">
        <f t="shared" si="3"/>
        <v>17.285714285714285</v>
      </c>
      <c r="Q16" s="210">
        <f t="shared" si="4"/>
        <v>17.285714285714285</v>
      </c>
      <c r="R16" s="211"/>
      <c r="S16" s="211"/>
      <c r="T16" s="213" t="s">
        <v>72</v>
      </c>
      <c r="U16" s="214">
        <f t="shared" si="5"/>
        <v>2</v>
      </c>
      <c r="V16" s="214">
        <f t="shared" si="6"/>
        <v>0</v>
      </c>
      <c r="W16" s="214" t="str">
        <f t="shared" si="7"/>
        <v>CUMPLIDA</v>
      </c>
      <c r="X16" s="215"/>
      <c r="AA16" s="44"/>
    </row>
    <row r="17" spans="1:27" ht="229.5" x14ac:dyDescent="0.2">
      <c r="A17" s="47">
        <v>4</v>
      </c>
      <c r="B17" s="207" t="s">
        <v>73</v>
      </c>
      <c r="C17" s="207" t="s">
        <v>43</v>
      </c>
      <c r="D17" s="207" t="s">
        <v>74</v>
      </c>
      <c r="E17" s="218" t="s">
        <v>75</v>
      </c>
      <c r="F17" s="218" t="s">
        <v>76</v>
      </c>
      <c r="G17" s="218" t="s">
        <v>77</v>
      </c>
      <c r="H17" s="219">
        <v>3</v>
      </c>
      <c r="I17" s="209">
        <v>42614</v>
      </c>
      <c r="J17" s="209">
        <v>42917</v>
      </c>
      <c r="K17" s="210">
        <f t="shared" si="0"/>
        <v>43.285714285714285</v>
      </c>
      <c r="L17" s="211" t="s">
        <v>66</v>
      </c>
      <c r="M17" s="211">
        <v>0</v>
      </c>
      <c r="N17" s="212">
        <f t="shared" si="1"/>
        <v>0</v>
      </c>
      <c r="O17" s="210">
        <f t="shared" si="2"/>
        <v>0</v>
      </c>
      <c r="P17" s="210">
        <f t="shared" si="3"/>
        <v>0</v>
      </c>
      <c r="Q17" s="210">
        <f t="shared" si="4"/>
        <v>0</v>
      </c>
      <c r="R17" s="211"/>
      <c r="S17" s="211"/>
      <c r="T17" s="207" t="s">
        <v>78</v>
      </c>
      <c r="U17" s="214">
        <f t="shared" si="5"/>
        <v>0</v>
      </c>
      <c r="V17" s="214">
        <f t="shared" si="6"/>
        <v>1</v>
      </c>
      <c r="W17" s="214" t="str">
        <f t="shared" si="7"/>
        <v>EN TERMINO</v>
      </c>
      <c r="X17" s="214" t="str">
        <f t="shared" ref="X17:X19" si="8">IF(W17="CUMPLIDA","CUMPLIDA",IF(W17="EN TERMINO","EN TERMINO","VENCIDA"))</f>
        <v>EN TERMINO</v>
      </c>
      <c r="AA17" s="44"/>
    </row>
    <row r="18" spans="1:27" ht="293.25" x14ac:dyDescent="0.2">
      <c r="A18" s="47">
        <v>5</v>
      </c>
      <c r="B18" s="207" t="s">
        <v>79</v>
      </c>
      <c r="C18" s="207" t="s">
        <v>80</v>
      </c>
      <c r="D18" s="207" t="s">
        <v>81</v>
      </c>
      <c r="E18" s="218" t="s">
        <v>82</v>
      </c>
      <c r="F18" s="218" t="s">
        <v>83</v>
      </c>
      <c r="G18" s="218" t="s">
        <v>84</v>
      </c>
      <c r="H18" s="219">
        <v>2</v>
      </c>
      <c r="I18" s="209">
        <v>42614</v>
      </c>
      <c r="J18" s="209">
        <v>42735</v>
      </c>
      <c r="K18" s="210">
        <f t="shared" si="0"/>
        <v>17.285714285714285</v>
      </c>
      <c r="L18" s="211" t="s">
        <v>66</v>
      </c>
      <c r="M18" s="211">
        <v>2</v>
      </c>
      <c r="N18" s="212">
        <f t="shared" si="1"/>
        <v>1</v>
      </c>
      <c r="O18" s="210">
        <f t="shared" si="2"/>
        <v>17.285714285714285</v>
      </c>
      <c r="P18" s="210">
        <f t="shared" si="3"/>
        <v>17.285714285714285</v>
      </c>
      <c r="Q18" s="210">
        <f t="shared" si="4"/>
        <v>17.285714285714285</v>
      </c>
      <c r="R18" s="211"/>
      <c r="S18" s="211"/>
      <c r="T18" s="207" t="s">
        <v>85</v>
      </c>
      <c r="U18" s="214">
        <f t="shared" si="5"/>
        <v>2</v>
      </c>
      <c r="V18" s="214">
        <f t="shared" si="6"/>
        <v>0</v>
      </c>
      <c r="W18" s="214" t="str">
        <f t="shared" si="7"/>
        <v>CUMPLIDA</v>
      </c>
      <c r="X18" s="214" t="str">
        <f t="shared" si="8"/>
        <v>CUMPLIDA</v>
      </c>
      <c r="AA18" s="44"/>
    </row>
    <row r="19" spans="1:27" ht="153" x14ac:dyDescent="0.2">
      <c r="A19" s="47">
        <v>6</v>
      </c>
      <c r="B19" s="207" t="s">
        <v>86</v>
      </c>
      <c r="C19" s="207" t="s">
        <v>43</v>
      </c>
      <c r="D19" s="207" t="s">
        <v>87</v>
      </c>
      <c r="E19" s="218" t="s">
        <v>88</v>
      </c>
      <c r="F19" s="218" t="s">
        <v>89</v>
      </c>
      <c r="G19" s="218" t="s">
        <v>71</v>
      </c>
      <c r="H19" s="219">
        <v>3</v>
      </c>
      <c r="I19" s="209">
        <v>42614</v>
      </c>
      <c r="J19" s="209">
        <v>42795</v>
      </c>
      <c r="K19" s="210">
        <f t="shared" si="0"/>
        <v>25.857142857142858</v>
      </c>
      <c r="L19" s="211" t="s">
        <v>66</v>
      </c>
      <c r="M19" s="211">
        <v>3</v>
      </c>
      <c r="N19" s="212">
        <f t="shared" si="1"/>
        <v>1</v>
      </c>
      <c r="O19" s="210">
        <f t="shared" si="2"/>
        <v>25.857142857142858</v>
      </c>
      <c r="P19" s="210">
        <f t="shared" si="3"/>
        <v>25.857142857142858</v>
      </c>
      <c r="Q19" s="210">
        <f t="shared" si="4"/>
        <v>25.857142857142858</v>
      </c>
      <c r="R19" s="211"/>
      <c r="S19" s="211"/>
      <c r="T19" s="207" t="s">
        <v>90</v>
      </c>
      <c r="U19" s="214">
        <f t="shared" si="5"/>
        <v>2</v>
      </c>
      <c r="V19" s="214">
        <f t="shared" si="6"/>
        <v>0</v>
      </c>
      <c r="W19" s="214" t="str">
        <f t="shared" si="7"/>
        <v>CUMPLIDA</v>
      </c>
      <c r="X19" s="214" t="str">
        <f t="shared" si="8"/>
        <v>CUMPLIDA</v>
      </c>
      <c r="AA19" s="44"/>
    </row>
    <row r="20" spans="1:27" ht="293.25" x14ac:dyDescent="0.2">
      <c r="A20" s="185">
        <v>7</v>
      </c>
      <c r="B20" s="206" t="s">
        <v>91</v>
      </c>
      <c r="C20" s="206" t="s">
        <v>61</v>
      </c>
      <c r="D20" s="206" t="s">
        <v>92</v>
      </c>
      <c r="E20" s="218" t="s">
        <v>93</v>
      </c>
      <c r="F20" s="218" t="s">
        <v>94</v>
      </c>
      <c r="G20" s="218" t="s">
        <v>95</v>
      </c>
      <c r="H20" s="219">
        <v>4</v>
      </c>
      <c r="I20" s="209">
        <v>42614</v>
      </c>
      <c r="J20" s="209">
        <v>42917</v>
      </c>
      <c r="K20" s="210">
        <f t="shared" si="0"/>
        <v>43.285714285714285</v>
      </c>
      <c r="L20" s="211" t="s">
        <v>96</v>
      </c>
      <c r="M20" s="211">
        <v>0.4</v>
      </c>
      <c r="N20" s="212">
        <f t="shared" si="1"/>
        <v>0.1</v>
      </c>
      <c r="O20" s="210">
        <f t="shared" si="2"/>
        <v>4.3285714285714283</v>
      </c>
      <c r="P20" s="210">
        <f t="shared" si="3"/>
        <v>0</v>
      </c>
      <c r="Q20" s="210">
        <f t="shared" si="4"/>
        <v>0</v>
      </c>
      <c r="R20" s="211"/>
      <c r="S20" s="211"/>
      <c r="T20" s="207" t="s">
        <v>97</v>
      </c>
      <c r="U20" s="214">
        <f t="shared" si="5"/>
        <v>0</v>
      </c>
      <c r="V20" s="214">
        <f t="shared" si="6"/>
        <v>1</v>
      </c>
      <c r="W20" s="214" t="str">
        <f t="shared" si="7"/>
        <v>EN TERMINO</v>
      </c>
      <c r="X20" s="215" t="str">
        <f>IF(W20&amp;W21="CUMPLIDA","CUMPLIDA",IF(OR(W20="VENCIDA",W21="VENCIDA"),"VENCIDA",IF(U20+U21=4,"CUMPLIDA","EN TERMINO")))</f>
        <v>EN TERMINO</v>
      </c>
      <c r="AA20" s="44"/>
    </row>
    <row r="21" spans="1:27" ht="102" x14ac:dyDescent="0.2">
      <c r="A21" s="189"/>
      <c r="B21" s="216"/>
      <c r="C21" s="216"/>
      <c r="D21" s="216"/>
      <c r="E21" s="218" t="s">
        <v>98</v>
      </c>
      <c r="F21" s="218" t="s">
        <v>99</v>
      </c>
      <c r="G21" s="218" t="s">
        <v>71</v>
      </c>
      <c r="H21" s="219">
        <v>3</v>
      </c>
      <c r="I21" s="209">
        <v>42614</v>
      </c>
      <c r="J21" s="209">
        <v>42795</v>
      </c>
      <c r="K21" s="210">
        <f t="shared" si="0"/>
        <v>25.857142857142858</v>
      </c>
      <c r="L21" s="211" t="s">
        <v>66</v>
      </c>
      <c r="M21" s="220">
        <v>3</v>
      </c>
      <c r="N21" s="212">
        <f t="shared" si="1"/>
        <v>1</v>
      </c>
      <c r="O21" s="210">
        <f t="shared" si="2"/>
        <v>25.857142857142858</v>
      </c>
      <c r="P21" s="210">
        <f t="shared" si="3"/>
        <v>25.857142857142858</v>
      </c>
      <c r="Q21" s="210">
        <f t="shared" si="4"/>
        <v>25.857142857142858</v>
      </c>
      <c r="R21" s="211"/>
      <c r="S21" s="211"/>
      <c r="T21" s="207" t="s">
        <v>100</v>
      </c>
      <c r="U21" s="214">
        <f t="shared" si="5"/>
        <v>2</v>
      </c>
      <c r="V21" s="214">
        <f t="shared" si="6"/>
        <v>0</v>
      </c>
      <c r="W21" s="214" t="str">
        <f t="shared" si="7"/>
        <v>CUMPLIDA</v>
      </c>
      <c r="X21" s="215"/>
      <c r="AA21" s="44"/>
    </row>
    <row r="22" spans="1:27" ht="320.25" customHeight="1" x14ac:dyDescent="0.2">
      <c r="A22" s="47">
        <v>8</v>
      </c>
      <c r="B22" s="207" t="s">
        <v>101</v>
      </c>
      <c r="C22" s="207" t="s">
        <v>61</v>
      </c>
      <c r="D22" s="207" t="s">
        <v>92</v>
      </c>
      <c r="E22" s="218" t="s">
        <v>93</v>
      </c>
      <c r="F22" s="218" t="s">
        <v>94</v>
      </c>
      <c r="G22" s="218" t="s">
        <v>95</v>
      </c>
      <c r="H22" s="219">
        <v>4</v>
      </c>
      <c r="I22" s="209">
        <v>42614</v>
      </c>
      <c r="J22" s="209">
        <v>42917</v>
      </c>
      <c r="K22" s="210">
        <f t="shared" si="0"/>
        <v>43.285714285714285</v>
      </c>
      <c r="L22" s="211" t="s">
        <v>96</v>
      </c>
      <c r="M22" s="211">
        <v>0.4</v>
      </c>
      <c r="N22" s="212">
        <f t="shared" si="1"/>
        <v>0.1</v>
      </c>
      <c r="O22" s="210">
        <f t="shared" si="2"/>
        <v>4.3285714285714283</v>
      </c>
      <c r="P22" s="210">
        <f t="shared" si="3"/>
        <v>0</v>
      </c>
      <c r="Q22" s="210">
        <f t="shared" si="4"/>
        <v>0</v>
      </c>
      <c r="R22" s="211"/>
      <c r="S22" s="211"/>
      <c r="T22" s="207" t="s">
        <v>102</v>
      </c>
      <c r="U22" s="214">
        <f t="shared" si="5"/>
        <v>0</v>
      </c>
      <c r="V22" s="214">
        <f t="shared" si="6"/>
        <v>1</v>
      </c>
      <c r="W22" s="214" t="str">
        <f t="shared" si="7"/>
        <v>EN TERMINO</v>
      </c>
      <c r="X22" s="214" t="str">
        <f t="shared" ref="X22" si="9">IF(W22="CUMPLIDA","CUMPLIDA",IF(W22="EN TERMINO","EN TERMINO","VENCIDA"))</f>
        <v>EN TERMINO</v>
      </c>
      <c r="AA22" s="44"/>
    </row>
    <row r="23" spans="1:27" ht="331.5" x14ac:dyDescent="0.2">
      <c r="A23" s="185">
        <v>9</v>
      </c>
      <c r="B23" s="206" t="s">
        <v>103</v>
      </c>
      <c r="C23" s="206" t="s">
        <v>80</v>
      </c>
      <c r="D23" s="206" t="s">
        <v>104</v>
      </c>
      <c r="E23" s="221" t="s">
        <v>105</v>
      </c>
      <c r="F23" s="218" t="s">
        <v>106</v>
      </c>
      <c r="G23" s="218" t="s">
        <v>107</v>
      </c>
      <c r="H23" s="219">
        <v>2</v>
      </c>
      <c r="I23" s="209">
        <v>42536</v>
      </c>
      <c r="J23" s="209">
        <v>42704</v>
      </c>
      <c r="K23" s="210">
        <f t="shared" si="0"/>
        <v>24</v>
      </c>
      <c r="L23" s="211" t="s">
        <v>108</v>
      </c>
      <c r="M23" s="211">
        <v>2</v>
      </c>
      <c r="N23" s="212">
        <f t="shared" si="1"/>
        <v>1</v>
      </c>
      <c r="O23" s="210">
        <f t="shared" si="2"/>
        <v>24</v>
      </c>
      <c r="P23" s="210">
        <f t="shared" si="3"/>
        <v>24</v>
      </c>
      <c r="Q23" s="210">
        <f t="shared" si="4"/>
        <v>24</v>
      </c>
      <c r="R23" s="211"/>
      <c r="S23" s="211"/>
      <c r="T23" s="213" t="s">
        <v>109</v>
      </c>
      <c r="U23" s="214">
        <f t="shared" si="5"/>
        <v>2</v>
      </c>
      <c r="V23" s="214">
        <f t="shared" si="6"/>
        <v>0</v>
      </c>
      <c r="W23" s="214" t="str">
        <f t="shared" si="7"/>
        <v>CUMPLIDA</v>
      </c>
      <c r="X23" s="215" t="str">
        <f>IF(W23&amp;W24="CUMPLIDA","CUMPLIDA",IF(OR(W23="VENCIDA",W24="VENCIDA"),"VENCIDA",IF(U23+U24=4,"CUMPLIDA","EN TERMINO")))</f>
        <v>CUMPLIDA</v>
      </c>
      <c r="AA23" s="44"/>
    </row>
    <row r="24" spans="1:27" ht="303.75" customHeight="1" x14ac:dyDescent="0.2">
      <c r="A24" s="189"/>
      <c r="B24" s="216"/>
      <c r="C24" s="216"/>
      <c r="D24" s="216"/>
      <c r="E24" s="221" t="s">
        <v>1232</v>
      </c>
      <c r="F24" s="218" t="s">
        <v>110</v>
      </c>
      <c r="G24" s="218" t="s">
        <v>111</v>
      </c>
      <c r="H24" s="219">
        <v>2</v>
      </c>
      <c r="I24" s="209">
        <v>42614</v>
      </c>
      <c r="J24" s="209">
        <v>42673</v>
      </c>
      <c r="K24" s="210">
        <f t="shared" si="0"/>
        <v>8.4285714285714288</v>
      </c>
      <c r="L24" s="211" t="s">
        <v>112</v>
      </c>
      <c r="M24" s="211">
        <v>2</v>
      </c>
      <c r="N24" s="212">
        <f t="shared" si="1"/>
        <v>1</v>
      </c>
      <c r="O24" s="210">
        <f t="shared" si="2"/>
        <v>8.4285714285714288</v>
      </c>
      <c r="P24" s="210">
        <f t="shared" si="3"/>
        <v>8.4285714285714288</v>
      </c>
      <c r="Q24" s="210">
        <f t="shared" si="4"/>
        <v>8.4285714285714288</v>
      </c>
      <c r="R24" s="211"/>
      <c r="S24" s="211"/>
      <c r="T24" s="213" t="s">
        <v>113</v>
      </c>
      <c r="U24" s="214">
        <f t="shared" si="5"/>
        <v>2</v>
      </c>
      <c r="V24" s="214">
        <f t="shared" si="6"/>
        <v>0</v>
      </c>
      <c r="W24" s="214" t="str">
        <f t="shared" si="7"/>
        <v>CUMPLIDA</v>
      </c>
      <c r="X24" s="215"/>
      <c r="AA24" s="44"/>
    </row>
    <row r="25" spans="1:27" ht="409.5" x14ac:dyDescent="0.2">
      <c r="A25" s="47">
        <v>10</v>
      </c>
      <c r="B25" s="207" t="s">
        <v>1233</v>
      </c>
      <c r="C25" s="207" t="s">
        <v>61</v>
      </c>
      <c r="D25" s="207" t="s">
        <v>1234</v>
      </c>
      <c r="E25" s="207" t="s">
        <v>114</v>
      </c>
      <c r="F25" s="207" t="s">
        <v>115</v>
      </c>
      <c r="G25" s="217" t="s">
        <v>52</v>
      </c>
      <c r="H25" s="208">
        <v>1</v>
      </c>
      <c r="I25" s="209">
        <v>42644</v>
      </c>
      <c r="J25" s="209">
        <v>42735</v>
      </c>
      <c r="K25" s="210">
        <f t="shared" si="0"/>
        <v>13</v>
      </c>
      <c r="L25" s="211" t="s">
        <v>116</v>
      </c>
      <c r="M25" s="211">
        <v>1</v>
      </c>
      <c r="N25" s="212">
        <f t="shared" si="1"/>
        <v>1</v>
      </c>
      <c r="O25" s="210">
        <f t="shared" si="2"/>
        <v>13</v>
      </c>
      <c r="P25" s="210">
        <f t="shared" si="3"/>
        <v>13</v>
      </c>
      <c r="Q25" s="210">
        <f t="shared" si="4"/>
        <v>13</v>
      </c>
      <c r="R25" s="211"/>
      <c r="S25" s="211"/>
      <c r="T25" s="207" t="s">
        <v>117</v>
      </c>
      <c r="U25" s="214">
        <f t="shared" si="5"/>
        <v>2</v>
      </c>
      <c r="V25" s="214">
        <f t="shared" si="6"/>
        <v>0</v>
      </c>
      <c r="W25" s="214" t="str">
        <f t="shared" si="7"/>
        <v>CUMPLIDA</v>
      </c>
      <c r="X25" s="214" t="str">
        <f t="shared" ref="X25:X26" si="10">IF(W25="CUMPLIDA","CUMPLIDA",IF(W25="EN TERMINO","EN TERMINO","VENCIDA"))</f>
        <v>CUMPLIDA</v>
      </c>
      <c r="AA25" s="44"/>
    </row>
    <row r="26" spans="1:27" ht="409.5" x14ac:dyDescent="0.2">
      <c r="A26" s="47">
        <v>11</v>
      </c>
      <c r="B26" s="207" t="s">
        <v>1235</v>
      </c>
      <c r="C26" s="207" t="s">
        <v>43</v>
      </c>
      <c r="D26" s="207" t="s">
        <v>1236</v>
      </c>
      <c r="E26" s="218" t="s">
        <v>118</v>
      </c>
      <c r="F26" s="218" t="s">
        <v>119</v>
      </c>
      <c r="G26" s="218" t="s">
        <v>120</v>
      </c>
      <c r="H26" s="219">
        <v>1</v>
      </c>
      <c r="I26" s="209">
        <v>42604</v>
      </c>
      <c r="J26" s="209">
        <v>42765</v>
      </c>
      <c r="K26" s="210">
        <f t="shared" si="0"/>
        <v>23</v>
      </c>
      <c r="L26" s="211" t="s">
        <v>121</v>
      </c>
      <c r="M26" s="211">
        <v>0.8</v>
      </c>
      <c r="N26" s="212">
        <f t="shared" si="1"/>
        <v>0.8</v>
      </c>
      <c r="O26" s="210">
        <f t="shared" si="2"/>
        <v>18.400000000000002</v>
      </c>
      <c r="P26" s="210">
        <f t="shared" si="3"/>
        <v>18.400000000000002</v>
      </c>
      <c r="Q26" s="210">
        <f t="shared" si="4"/>
        <v>23</v>
      </c>
      <c r="R26" s="211"/>
      <c r="S26" s="211"/>
      <c r="T26" s="207" t="s">
        <v>122</v>
      </c>
      <c r="U26" s="214">
        <f t="shared" si="5"/>
        <v>0</v>
      </c>
      <c r="V26" s="214">
        <f t="shared" si="6"/>
        <v>0</v>
      </c>
      <c r="W26" s="214" t="str">
        <f t="shared" si="7"/>
        <v>VENCIDA</v>
      </c>
      <c r="X26" s="214" t="str">
        <f t="shared" si="10"/>
        <v>VENCIDA</v>
      </c>
      <c r="AA26" s="44"/>
    </row>
    <row r="27" spans="1:27" ht="129" customHeight="1" x14ac:dyDescent="0.2">
      <c r="A27" s="185">
        <v>12</v>
      </c>
      <c r="B27" s="206" t="s">
        <v>123</v>
      </c>
      <c r="C27" s="206" t="s">
        <v>43</v>
      </c>
      <c r="D27" s="206" t="s">
        <v>124</v>
      </c>
      <c r="E27" s="218" t="s">
        <v>125</v>
      </c>
      <c r="F27" s="217" t="s">
        <v>126</v>
      </c>
      <c r="G27" s="218" t="s">
        <v>127</v>
      </c>
      <c r="H27" s="208">
        <v>1</v>
      </c>
      <c r="I27" s="209">
        <v>42604</v>
      </c>
      <c r="J27" s="209">
        <v>42735</v>
      </c>
      <c r="K27" s="210">
        <f t="shared" si="0"/>
        <v>18.714285714285715</v>
      </c>
      <c r="L27" s="222" t="s">
        <v>128</v>
      </c>
      <c r="M27" s="211">
        <v>1</v>
      </c>
      <c r="N27" s="212">
        <f t="shared" si="1"/>
        <v>1</v>
      </c>
      <c r="O27" s="210">
        <f t="shared" si="2"/>
        <v>18.714285714285715</v>
      </c>
      <c r="P27" s="210">
        <f t="shared" si="3"/>
        <v>18.714285714285715</v>
      </c>
      <c r="Q27" s="210">
        <f t="shared" si="4"/>
        <v>18.714285714285715</v>
      </c>
      <c r="R27" s="211"/>
      <c r="S27" s="211"/>
      <c r="T27" s="207" t="s">
        <v>129</v>
      </c>
      <c r="U27" s="214">
        <f t="shared" si="5"/>
        <v>2</v>
      </c>
      <c r="V27" s="214">
        <f t="shared" si="6"/>
        <v>0</v>
      </c>
      <c r="W27" s="214" t="str">
        <f t="shared" si="7"/>
        <v>CUMPLIDA</v>
      </c>
      <c r="X27" s="215" t="str">
        <f>IF(W27&amp;W28="CUMPLIDA","CUMPLIDA",IF(OR(W27="VENCIDA",W28="VENCIDA"),"VENCIDA",IF(U27+U28=4,"CUMPLIDA","EN TERMINO")))</f>
        <v>CUMPLIDA</v>
      </c>
      <c r="AA27" s="44"/>
    </row>
    <row r="28" spans="1:27" ht="156.75" customHeight="1" x14ac:dyDescent="0.2">
      <c r="A28" s="189"/>
      <c r="B28" s="216"/>
      <c r="C28" s="216"/>
      <c r="D28" s="216"/>
      <c r="E28" s="207" t="s">
        <v>130</v>
      </c>
      <c r="F28" s="217" t="s">
        <v>131</v>
      </c>
      <c r="G28" s="217" t="s">
        <v>132</v>
      </c>
      <c r="H28" s="208">
        <v>1</v>
      </c>
      <c r="I28" s="209">
        <v>42604</v>
      </c>
      <c r="J28" s="209">
        <v>42735</v>
      </c>
      <c r="K28" s="210">
        <f t="shared" si="0"/>
        <v>18.714285714285715</v>
      </c>
      <c r="L28" s="222" t="s">
        <v>128</v>
      </c>
      <c r="M28" s="211">
        <v>1</v>
      </c>
      <c r="N28" s="212">
        <f t="shared" si="1"/>
        <v>1</v>
      </c>
      <c r="O28" s="210">
        <f t="shared" si="2"/>
        <v>18.714285714285715</v>
      </c>
      <c r="P28" s="210">
        <f t="shared" si="3"/>
        <v>18.714285714285715</v>
      </c>
      <c r="Q28" s="210">
        <f t="shared" si="4"/>
        <v>18.714285714285715</v>
      </c>
      <c r="R28" s="211"/>
      <c r="S28" s="211"/>
      <c r="T28" s="207" t="s">
        <v>133</v>
      </c>
      <c r="U28" s="214">
        <f t="shared" si="5"/>
        <v>2</v>
      </c>
      <c r="V28" s="214">
        <f t="shared" si="6"/>
        <v>0</v>
      </c>
      <c r="W28" s="214" t="str">
        <f t="shared" si="7"/>
        <v>CUMPLIDA</v>
      </c>
      <c r="X28" s="215"/>
      <c r="AA28" s="44"/>
    </row>
    <row r="29" spans="1:27" ht="271.5" customHeight="1" x14ac:dyDescent="0.2">
      <c r="A29" s="185">
        <v>13</v>
      </c>
      <c r="B29" s="206" t="s">
        <v>134</v>
      </c>
      <c r="C29" s="206" t="s">
        <v>43</v>
      </c>
      <c r="D29" s="206" t="s">
        <v>135</v>
      </c>
      <c r="E29" s="218" t="s">
        <v>136</v>
      </c>
      <c r="F29" s="218" t="s">
        <v>137</v>
      </c>
      <c r="G29" s="218" t="s">
        <v>138</v>
      </c>
      <c r="H29" s="219">
        <v>1</v>
      </c>
      <c r="I29" s="209">
        <v>42614</v>
      </c>
      <c r="J29" s="209">
        <v>42674</v>
      </c>
      <c r="K29" s="210">
        <f t="shared" si="0"/>
        <v>8.5714285714285712</v>
      </c>
      <c r="L29" s="211" t="s">
        <v>139</v>
      </c>
      <c r="M29" s="211">
        <v>1</v>
      </c>
      <c r="N29" s="212">
        <f t="shared" si="1"/>
        <v>1</v>
      </c>
      <c r="O29" s="210">
        <f t="shared" si="2"/>
        <v>8.5714285714285712</v>
      </c>
      <c r="P29" s="210">
        <f t="shared" si="3"/>
        <v>8.5714285714285712</v>
      </c>
      <c r="Q29" s="210">
        <f t="shared" si="4"/>
        <v>8.5714285714285712</v>
      </c>
      <c r="R29" s="211"/>
      <c r="S29" s="211"/>
      <c r="T29" s="207" t="s">
        <v>140</v>
      </c>
      <c r="U29" s="214">
        <f t="shared" si="5"/>
        <v>2</v>
      </c>
      <c r="V29" s="214">
        <f t="shared" si="6"/>
        <v>0</v>
      </c>
      <c r="W29" s="214" t="str">
        <f t="shared" si="7"/>
        <v>CUMPLIDA</v>
      </c>
      <c r="X29" s="215" t="str">
        <f>IF(W29&amp;W30&amp;W31="CUMPLIDA","CUMPLIDA",IF(OR(W29="VENCIDA",W30="VENCIDA",W31="VENCIDA"),"VENCIDA",IF(U29+U30+U31=6,"CUMPLIDA","EN TERMINO")))</f>
        <v>CUMPLIDA</v>
      </c>
      <c r="AA29" s="44"/>
    </row>
    <row r="30" spans="1:27" ht="269.25" customHeight="1" x14ac:dyDescent="0.2">
      <c r="A30" s="187"/>
      <c r="B30" s="216"/>
      <c r="C30" s="223"/>
      <c r="D30" s="216"/>
      <c r="E30" s="218" t="s">
        <v>141</v>
      </c>
      <c r="F30" s="218" t="s">
        <v>142</v>
      </c>
      <c r="G30" s="218" t="s">
        <v>143</v>
      </c>
      <c r="H30" s="219">
        <v>1</v>
      </c>
      <c r="I30" s="209">
        <v>42604</v>
      </c>
      <c r="J30" s="209">
        <v>42735</v>
      </c>
      <c r="K30" s="210">
        <f t="shared" si="0"/>
        <v>18.714285714285715</v>
      </c>
      <c r="L30" s="222" t="s">
        <v>128</v>
      </c>
      <c r="M30" s="211">
        <v>1</v>
      </c>
      <c r="N30" s="212">
        <f t="shared" si="1"/>
        <v>1</v>
      </c>
      <c r="O30" s="210">
        <f t="shared" si="2"/>
        <v>18.714285714285715</v>
      </c>
      <c r="P30" s="210">
        <f t="shared" si="3"/>
        <v>18.714285714285715</v>
      </c>
      <c r="Q30" s="210">
        <f t="shared" si="4"/>
        <v>18.714285714285715</v>
      </c>
      <c r="R30" s="211"/>
      <c r="S30" s="211"/>
      <c r="T30" s="207" t="s">
        <v>144</v>
      </c>
      <c r="U30" s="214">
        <f t="shared" si="5"/>
        <v>2</v>
      </c>
      <c r="V30" s="214">
        <f t="shared" si="6"/>
        <v>0</v>
      </c>
      <c r="W30" s="214" t="str">
        <f t="shared" si="7"/>
        <v>CUMPLIDA</v>
      </c>
      <c r="X30" s="215"/>
      <c r="AA30" s="44"/>
    </row>
    <row r="31" spans="1:27" ht="255" x14ac:dyDescent="0.2">
      <c r="A31" s="188"/>
      <c r="B31" s="207" t="s">
        <v>145</v>
      </c>
      <c r="C31" s="216"/>
      <c r="D31" s="207" t="s">
        <v>146</v>
      </c>
      <c r="E31" s="218" t="s">
        <v>147</v>
      </c>
      <c r="F31" s="218" t="s">
        <v>148</v>
      </c>
      <c r="G31" s="218" t="s">
        <v>149</v>
      </c>
      <c r="H31" s="219">
        <v>1</v>
      </c>
      <c r="I31" s="209">
        <v>42604</v>
      </c>
      <c r="J31" s="209">
        <v>42735</v>
      </c>
      <c r="K31" s="210">
        <f t="shared" si="0"/>
        <v>18.714285714285715</v>
      </c>
      <c r="L31" s="222" t="s">
        <v>128</v>
      </c>
      <c r="M31" s="211">
        <v>1</v>
      </c>
      <c r="N31" s="212">
        <f t="shared" si="1"/>
        <v>1</v>
      </c>
      <c r="O31" s="210">
        <f t="shared" si="2"/>
        <v>18.714285714285715</v>
      </c>
      <c r="P31" s="210">
        <f t="shared" si="3"/>
        <v>18.714285714285715</v>
      </c>
      <c r="Q31" s="210">
        <f t="shared" si="4"/>
        <v>18.714285714285715</v>
      </c>
      <c r="R31" s="211"/>
      <c r="S31" s="211"/>
      <c r="T31" s="207" t="s">
        <v>150</v>
      </c>
      <c r="U31" s="214">
        <f t="shared" si="5"/>
        <v>2</v>
      </c>
      <c r="V31" s="214">
        <f t="shared" si="6"/>
        <v>0</v>
      </c>
      <c r="W31" s="214" t="str">
        <f t="shared" si="7"/>
        <v>CUMPLIDA</v>
      </c>
      <c r="X31" s="215"/>
      <c r="AA31" s="44"/>
    </row>
    <row r="32" spans="1:27" ht="114.75" x14ac:dyDescent="0.2">
      <c r="A32" s="185">
        <v>14</v>
      </c>
      <c r="B32" s="206" t="s">
        <v>1237</v>
      </c>
      <c r="C32" s="206" t="s">
        <v>43</v>
      </c>
      <c r="D32" s="206" t="s">
        <v>151</v>
      </c>
      <c r="E32" s="218" t="s">
        <v>152</v>
      </c>
      <c r="F32" s="218" t="s">
        <v>153</v>
      </c>
      <c r="G32" s="218" t="s">
        <v>154</v>
      </c>
      <c r="H32" s="219">
        <v>1</v>
      </c>
      <c r="I32" s="209">
        <v>42606</v>
      </c>
      <c r="J32" s="209">
        <v>42627</v>
      </c>
      <c r="K32" s="210">
        <f t="shared" si="0"/>
        <v>3</v>
      </c>
      <c r="L32" s="211" t="s">
        <v>155</v>
      </c>
      <c r="M32" s="211">
        <v>1</v>
      </c>
      <c r="N32" s="212">
        <f t="shared" si="1"/>
        <v>1</v>
      </c>
      <c r="O32" s="210">
        <f t="shared" si="2"/>
        <v>3</v>
      </c>
      <c r="P32" s="210">
        <f t="shared" si="3"/>
        <v>3</v>
      </c>
      <c r="Q32" s="210">
        <f t="shared" si="4"/>
        <v>3</v>
      </c>
      <c r="R32" s="211"/>
      <c r="S32" s="211"/>
      <c r="T32" s="207" t="s">
        <v>156</v>
      </c>
      <c r="U32" s="214">
        <f t="shared" si="5"/>
        <v>2</v>
      </c>
      <c r="V32" s="214">
        <f t="shared" si="6"/>
        <v>0</v>
      </c>
      <c r="W32" s="214" t="str">
        <f t="shared" si="7"/>
        <v>CUMPLIDA</v>
      </c>
      <c r="X32" s="215" t="str">
        <f>IF(W32&amp;W33="CUMPLIDA","CUMPLIDA",IF(OR(W32="VENCIDA",W33="VENCIDA"),"VENCIDA",IF(U32+U33=4,"CUMPLIDA","EN TERMINO")))</f>
        <v>CUMPLIDA</v>
      </c>
      <c r="AA32" s="44"/>
    </row>
    <row r="33" spans="1:27" ht="129.75" customHeight="1" x14ac:dyDescent="0.2">
      <c r="A33" s="188"/>
      <c r="B33" s="216"/>
      <c r="C33" s="216"/>
      <c r="D33" s="216"/>
      <c r="E33" s="218" t="s">
        <v>157</v>
      </c>
      <c r="F33" s="218" t="s">
        <v>158</v>
      </c>
      <c r="G33" s="218" t="s">
        <v>159</v>
      </c>
      <c r="H33" s="219">
        <v>1</v>
      </c>
      <c r="I33" s="209">
        <v>42604</v>
      </c>
      <c r="J33" s="209">
        <v>42735</v>
      </c>
      <c r="K33" s="210">
        <f t="shared" si="0"/>
        <v>18.714285714285715</v>
      </c>
      <c r="L33" s="222" t="s">
        <v>128</v>
      </c>
      <c r="M33" s="211">
        <v>1</v>
      </c>
      <c r="N33" s="212">
        <f t="shared" si="1"/>
        <v>1</v>
      </c>
      <c r="O33" s="210">
        <f t="shared" si="2"/>
        <v>18.714285714285715</v>
      </c>
      <c r="P33" s="210">
        <f t="shared" si="3"/>
        <v>18.714285714285715</v>
      </c>
      <c r="Q33" s="210">
        <f t="shared" si="4"/>
        <v>18.714285714285715</v>
      </c>
      <c r="R33" s="211"/>
      <c r="S33" s="211"/>
      <c r="T33" s="207" t="s">
        <v>160</v>
      </c>
      <c r="U33" s="214">
        <f t="shared" si="5"/>
        <v>2</v>
      </c>
      <c r="V33" s="214">
        <f t="shared" si="6"/>
        <v>0</v>
      </c>
      <c r="W33" s="214" t="str">
        <f t="shared" si="7"/>
        <v>CUMPLIDA</v>
      </c>
      <c r="X33" s="215"/>
      <c r="AA33" s="44"/>
    </row>
    <row r="34" spans="1:27" ht="76.5" x14ac:dyDescent="0.2">
      <c r="A34" s="185">
        <v>15</v>
      </c>
      <c r="B34" s="206" t="s">
        <v>161</v>
      </c>
      <c r="C34" s="206" t="s">
        <v>80</v>
      </c>
      <c r="D34" s="206" t="s">
        <v>162</v>
      </c>
      <c r="E34" s="218" t="s">
        <v>163</v>
      </c>
      <c r="F34" s="218" t="s">
        <v>164</v>
      </c>
      <c r="G34" s="218" t="s">
        <v>165</v>
      </c>
      <c r="H34" s="219">
        <v>1</v>
      </c>
      <c r="I34" s="209">
        <v>42432</v>
      </c>
      <c r="J34" s="209">
        <v>42527</v>
      </c>
      <c r="K34" s="210">
        <f t="shared" si="0"/>
        <v>13.571428571428571</v>
      </c>
      <c r="L34" s="211" t="s">
        <v>166</v>
      </c>
      <c r="M34" s="211">
        <v>1</v>
      </c>
      <c r="N34" s="212">
        <f t="shared" si="1"/>
        <v>1</v>
      </c>
      <c r="O34" s="210">
        <f t="shared" si="2"/>
        <v>13.571428571428571</v>
      </c>
      <c r="P34" s="210">
        <f t="shared" si="3"/>
        <v>13.571428571428571</v>
      </c>
      <c r="Q34" s="210">
        <f t="shared" si="4"/>
        <v>13.571428571428571</v>
      </c>
      <c r="R34" s="211"/>
      <c r="S34" s="211"/>
      <c r="T34" s="207" t="s">
        <v>1238</v>
      </c>
      <c r="U34" s="214">
        <f t="shared" si="5"/>
        <v>2</v>
      </c>
      <c r="V34" s="214">
        <f t="shared" si="6"/>
        <v>0</v>
      </c>
      <c r="W34" s="214" t="str">
        <f t="shared" si="7"/>
        <v>CUMPLIDA</v>
      </c>
      <c r="X34" s="215" t="str">
        <f>IF(W34&amp;W35="CUMPLIDA","CUMPLIDA",IF(OR(W34="VENCIDA",W35="VENCIDA"),"VENCIDA",IF(U34+U35=4,"CUMPLIDA","EN TERMINO")))</f>
        <v>CUMPLIDA</v>
      </c>
      <c r="AA34" s="44"/>
    </row>
    <row r="35" spans="1:27" ht="409.5" x14ac:dyDescent="0.2">
      <c r="A35" s="188"/>
      <c r="B35" s="216"/>
      <c r="C35" s="216"/>
      <c r="D35" s="216"/>
      <c r="E35" s="218" t="s">
        <v>163</v>
      </c>
      <c r="F35" s="218" t="s">
        <v>167</v>
      </c>
      <c r="G35" s="218" t="s">
        <v>168</v>
      </c>
      <c r="H35" s="219">
        <v>1</v>
      </c>
      <c r="I35" s="209">
        <v>42432</v>
      </c>
      <c r="J35" s="209">
        <v>42710</v>
      </c>
      <c r="K35" s="210">
        <f t="shared" si="0"/>
        <v>39.714285714285715</v>
      </c>
      <c r="L35" s="211" t="s">
        <v>166</v>
      </c>
      <c r="M35" s="211">
        <v>1</v>
      </c>
      <c r="N35" s="212">
        <f t="shared" si="1"/>
        <v>1</v>
      </c>
      <c r="O35" s="210">
        <f t="shared" si="2"/>
        <v>39.714285714285715</v>
      </c>
      <c r="P35" s="210">
        <f t="shared" si="3"/>
        <v>39.714285714285715</v>
      </c>
      <c r="Q35" s="210">
        <f t="shared" si="4"/>
        <v>39.714285714285715</v>
      </c>
      <c r="R35" s="211"/>
      <c r="S35" s="211"/>
      <c r="T35" s="207" t="s">
        <v>169</v>
      </c>
      <c r="U35" s="214">
        <f t="shared" si="5"/>
        <v>2</v>
      </c>
      <c r="V35" s="214">
        <f t="shared" si="6"/>
        <v>0</v>
      </c>
      <c r="W35" s="214" t="str">
        <f t="shared" si="7"/>
        <v>CUMPLIDA</v>
      </c>
      <c r="X35" s="215"/>
      <c r="AA35" s="44"/>
    </row>
    <row r="36" spans="1:27" ht="102" x14ac:dyDescent="0.2">
      <c r="A36" s="185">
        <v>16</v>
      </c>
      <c r="B36" s="206" t="s">
        <v>170</v>
      </c>
      <c r="C36" s="206" t="s">
        <v>80</v>
      </c>
      <c r="D36" s="206" t="s">
        <v>171</v>
      </c>
      <c r="E36" s="206" t="s">
        <v>172</v>
      </c>
      <c r="F36" s="218" t="s">
        <v>173</v>
      </c>
      <c r="G36" s="218" t="s">
        <v>174</v>
      </c>
      <c r="H36" s="219">
        <v>1</v>
      </c>
      <c r="I36" s="209">
        <v>42614</v>
      </c>
      <c r="J36" s="209">
        <v>42901</v>
      </c>
      <c r="K36" s="210">
        <f t="shared" si="0"/>
        <v>41</v>
      </c>
      <c r="L36" s="211" t="s">
        <v>175</v>
      </c>
      <c r="M36" s="211">
        <v>0.7</v>
      </c>
      <c r="N36" s="212">
        <f t="shared" si="1"/>
        <v>0.7</v>
      </c>
      <c r="O36" s="210">
        <f t="shared" si="2"/>
        <v>28.7</v>
      </c>
      <c r="P36" s="210">
        <f t="shared" si="3"/>
        <v>0</v>
      </c>
      <c r="Q36" s="210">
        <f t="shared" si="4"/>
        <v>0</v>
      </c>
      <c r="R36" s="211"/>
      <c r="S36" s="211"/>
      <c r="T36" s="207" t="s">
        <v>176</v>
      </c>
      <c r="U36" s="214">
        <f t="shared" si="5"/>
        <v>0</v>
      </c>
      <c r="V36" s="214">
        <f t="shared" si="6"/>
        <v>1</v>
      </c>
      <c r="W36" s="214" t="str">
        <f t="shared" si="7"/>
        <v>EN TERMINO</v>
      </c>
      <c r="X36" s="215" t="str">
        <f>IF(W36&amp;W37="CUMPLIDA","CUMPLIDA",IF(OR(W36="VENCIDA",W37="VENCIDA"),"VENCIDA",IF(U36+U37=4,"CUMPLIDA","EN TERMINO")))</f>
        <v>EN TERMINO</v>
      </c>
      <c r="AA36" s="44"/>
    </row>
    <row r="37" spans="1:27" ht="98.25" customHeight="1" x14ac:dyDescent="0.2">
      <c r="A37" s="188"/>
      <c r="B37" s="216"/>
      <c r="C37" s="216"/>
      <c r="D37" s="216"/>
      <c r="E37" s="216"/>
      <c r="F37" s="218" t="s">
        <v>177</v>
      </c>
      <c r="G37" s="218" t="s">
        <v>178</v>
      </c>
      <c r="H37" s="219">
        <v>1</v>
      </c>
      <c r="I37" s="209">
        <v>42614</v>
      </c>
      <c r="J37" s="209">
        <v>42901</v>
      </c>
      <c r="K37" s="210">
        <f t="shared" si="0"/>
        <v>41</v>
      </c>
      <c r="L37" s="211" t="s">
        <v>175</v>
      </c>
      <c r="M37" s="211">
        <v>0.5</v>
      </c>
      <c r="N37" s="212">
        <f t="shared" si="1"/>
        <v>0.5</v>
      </c>
      <c r="O37" s="210">
        <f t="shared" si="2"/>
        <v>20.5</v>
      </c>
      <c r="P37" s="210">
        <f t="shared" si="3"/>
        <v>0</v>
      </c>
      <c r="Q37" s="210">
        <f t="shared" si="4"/>
        <v>0</v>
      </c>
      <c r="R37" s="211"/>
      <c r="S37" s="211"/>
      <c r="T37" s="207" t="s">
        <v>179</v>
      </c>
      <c r="U37" s="214">
        <f t="shared" si="5"/>
        <v>0</v>
      </c>
      <c r="V37" s="214">
        <f t="shared" si="6"/>
        <v>1</v>
      </c>
      <c r="W37" s="214" t="str">
        <f t="shared" si="7"/>
        <v>EN TERMINO</v>
      </c>
      <c r="X37" s="215"/>
      <c r="AA37" s="44"/>
    </row>
    <row r="38" spans="1:27" ht="114.75" x14ac:dyDescent="0.2">
      <c r="A38" s="185">
        <v>17</v>
      </c>
      <c r="B38" s="206" t="s">
        <v>180</v>
      </c>
      <c r="C38" s="206" t="s">
        <v>43</v>
      </c>
      <c r="D38" s="206" t="s">
        <v>181</v>
      </c>
      <c r="E38" s="217" t="s">
        <v>182</v>
      </c>
      <c r="F38" s="217" t="s">
        <v>183</v>
      </c>
      <c r="G38" s="217" t="s">
        <v>184</v>
      </c>
      <c r="H38" s="224">
        <v>1</v>
      </c>
      <c r="I38" s="209">
        <v>42604</v>
      </c>
      <c r="J38" s="209">
        <v>42643</v>
      </c>
      <c r="K38" s="210">
        <f t="shared" si="0"/>
        <v>5.5714285714285712</v>
      </c>
      <c r="L38" s="211" t="s">
        <v>185</v>
      </c>
      <c r="M38" s="225">
        <v>1</v>
      </c>
      <c r="N38" s="212">
        <f t="shared" si="1"/>
        <v>1</v>
      </c>
      <c r="O38" s="210">
        <f t="shared" si="2"/>
        <v>5.5714285714285712</v>
      </c>
      <c r="P38" s="210">
        <f t="shared" si="3"/>
        <v>5.5714285714285712</v>
      </c>
      <c r="Q38" s="210">
        <f t="shared" si="4"/>
        <v>5.5714285714285712</v>
      </c>
      <c r="R38" s="211"/>
      <c r="S38" s="211"/>
      <c r="T38" s="207" t="s">
        <v>186</v>
      </c>
      <c r="U38" s="214">
        <f t="shared" si="5"/>
        <v>2</v>
      </c>
      <c r="V38" s="214">
        <f t="shared" si="6"/>
        <v>0</v>
      </c>
      <c r="W38" s="214" t="str">
        <f t="shared" si="7"/>
        <v>CUMPLIDA</v>
      </c>
      <c r="X38" s="215" t="str">
        <f>IF(W38&amp;W39&amp;W40&amp;W41&amp;W42="CUMPLIDA","CUMPLIDA",IF(OR(W38="VENCIDA",W39="VENCIDA",W40="VENCIDA",W41="VENCIDA",W42="VENCIDA"),"VENCIDA",IF(U38+U39+U40+U41+U42=10,"CUMPLIDA","EN TERMINO")))</f>
        <v>EN TERMINO</v>
      </c>
      <c r="AA38" s="44"/>
    </row>
    <row r="39" spans="1:27" ht="216.75" x14ac:dyDescent="0.2">
      <c r="A39" s="187"/>
      <c r="B39" s="223"/>
      <c r="C39" s="223"/>
      <c r="D39" s="223"/>
      <c r="E39" s="218" t="s">
        <v>187</v>
      </c>
      <c r="F39" s="218" t="s">
        <v>188</v>
      </c>
      <c r="G39" s="218" t="s">
        <v>189</v>
      </c>
      <c r="H39" s="219">
        <v>1</v>
      </c>
      <c r="I39" s="209">
        <v>42604</v>
      </c>
      <c r="J39" s="209">
        <v>42673</v>
      </c>
      <c r="K39" s="210">
        <f t="shared" si="0"/>
        <v>9.8571428571428577</v>
      </c>
      <c r="L39" s="211" t="s">
        <v>185</v>
      </c>
      <c r="M39" s="211">
        <v>1</v>
      </c>
      <c r="N39" s="212">
        <f t="shared" si="1"/>
        <v>1</v>
      </c>
      <c r="O39" s="210">
        <f t="shared" si="2"/>
        <v>9.8571428571428577</v>
      </c>
      <c r="P39" s="210">
        <f t="shared" si="3"/>
        <v>9.8571428571428577</v>
      </c>
      <c r="Q39" s="210">
        <f t="shared" si="4"/>
        <v>9.8571428571428577</v>
      </c>
      <c r="R39" s="211"/>
      <c r="S39" s="211"/>
      <c r="T39" s="207" t="s">
        <v>190</v>
      </c>
      <c r="U39" s="214">
        <f t="shared" si="5"/>
        <v>2</v>
      </c>
      <c r="V39" s="214">
        <f t="shared" si="6"/>
        <v>0</v>
      </c>
      <c r="W39" s="214" t="str">
        <f t="shared" si="7"/>
        <v>CUMPLIDA</v>
      </c>
      <c r="X39" s="215"/>
      <c r="AA39" s="44"/>
    </row>
    <row r="40" spans="1:27" ht="76.5" x14ac:dyDescent="0.2">
      <c r="A40" s="187"/>
      <c r="B40" s="223"/>
      <c r="C40" s="223"/>
      <c r="D40" s="223"/>
      <c r="E40" s="218" t="s">
        <v>191</v>
      </c>
      <c r="F40" s="218" t="s">
        <v>192</v>
      </c>
      <c r="G40" s="218" t="s">
        <v>193</v>
      </c>
      <c r="H40" s="219">
        <v>1</v>
      </c>
      <c r="I40" s="209">
        <v>42675</v>
      </c>
      <c r="J40" s="209">
        <v>42765</v>
      </c>
      <c r="K40" s="210">
        <f t="shared" si="0"/>
        <v>12.857142857142858</v>
      </c>
      <c r="L40" s="211" t="s">
        <v>185</v>
      </c>
      <c r="M40" s="211">
        <v>1</v>
      </c>
      <c r="N40" s="212">
        <f t="shared" si="1"/>
        <v>1</v>
      </c>
      <c r="O40" s="210">
        <f t="shared" si="2"/>
        <v>12.857142857142858</v>
      </c>
      <c r="P40" s="210">
        <f t="shared" si="3"/>
        <v>12.857142857142858</v>
      </c>
      <c r="Q40" s="210">
        <f t="shared" si="4"/>
        <v>12.857142857142858</v>
      </c>
      <c r="R40" s="211"/>
      <c r="S40" s="211"/>
      <c r="T40" s="207" t="s">
        <v>194</v>
      </c>
      <c r="U40" s="214">
        <f t="shared" si="5"/>
        <v>2</v>
      </c>
      <c r="V40" s="214">
        <f t="shared" si="6"/>
        <v>0</v>
      </c>
      <c r="W40" s="214" t="str">
        <f t="shared" si="7"/>
        <v>CUMPLIDA</v>
      </c>
      <c r="X40" s="215"/>
      <c r="AA40" s="44"/>
    </row>
    <row r="41" spans="1:27" ht="51" x14ac:dyDescent="0.2">
      <c r="A41" s="187"/>
      <c r="B41" s="223"/>
      <c r="C41" s="223"/>
      <c r="D41" s="216"/>
      <c r="E41" s="218" t="s">
        <v>195</v>
      </c>
      <c r="F41" s="218" t="s">
        <v>196</v>
      </c>
      <c r="G41" s="218" t="s">
        <v>197</v>
      </c>
      <c r="H41" s="219">
        <v>1</v>
      </c>
      <c r="I41" s="209">
        <v>42750</v>
      </c>
      <c r="J41" s="209">
        <v>42765</v>
      </c>
      <c r="K41" s="210">
        <f t="shared" si="0"/>
        <v>2.1428571428571428</v>
      </c>
      <c r="L41" s="211" t="s">
        <v>185</v>
      </c>
      <c r="M41" s="211">
        <v>1</v>
      </c>
      <c r="N41" s="212">
        <f t="shared" si="1"/>
        <v>1</v>
      </c>
      <c r="O41" s="210">
        <f t="shared" si="2"/>
        <v>2.1428571428571428</v>
      </c>
      <c r="P41" s="210">
        <f t="shared" si="3"/>
        <v>2.1428571428571428</v>
      </c>
      <c r="Q41" s="210">
        <f t="shared" si="4"/>
        <v>2.1428571428571428</v>
      </c>
      <c r="R41" s="211"/>
      <c r="S41" s="211"/>
      <c r="T41" s="207" t="s">
        <v>198</v>
      </c>
      <c r="U41" s="214">
        <f t="shared" si="5"/>
        <v>2</v>
      </c>
      <c r="V41" s="214">
        <f t="shared" si="6"/>
        <v>0</v>
      </c>
      <c r="W41" s="214" t="str">
        <f t="shared" si="7"/>
        <v>CUMPLIDA</v>
      </c>
      <c r="X41" s="215"/>
      <c r="AA41" s="44"/>
    </row>
    <row r="42" spans="1:27" ht="204" x14ac:dyDescent="0.2">
      <c r="A42" s="188"/>
      <c r="B42" s="216"/>
      <c r="C42" s="216"/>
      <c r="D42" s="207" t="s">
        <v>199</v>
      </c>
      <c r="E42" s="218" t="s">
        <v>200</v>
      </c>
      <c r="F42" s="218" t="s">
        <v>201</v>
      </c>
      <c r="G42" s="218" t="s">
        <v>202</v>
      </c>
      <c r="H42" s="219">
        <v>2</v>
      </c>
      <c r="I42" s="209">
        <v>42614</v>
      </c>
      <c r="J42" s="209">
        <v>42948</v>
      </c>
      <c r="K42" s="210">
        <f t="shared" si="0"/>
        <v>47.714285714285715</v>
      </c>
      <c r="L42" s="211" t="s">
        <v>175</v>
      </c>
      <c r="M42" s="211">
        <v>0.8</v>
      </c>
      <c r="N42" s="212">
        <f t="shared" si="1"/>
        <v>0.4</v>
      </c>
      <c r="O42" s="210">
        <f t="shared" si="2"/>
        <v>19.085714285714285</v>
      </c>
      <c r="P42" s="210">
        <f t="shared" si="3"/>
        <v>0</v>
      </c>
      <c r="Q42" s="210">
        <f t="shared" si="4"/>
        <v>0</v>
      </c>
      <c r="R42" s="211"/>
      <c r="S42" s="211"/>
      <c r="T42" s="207" t="s">
        <v>203</v>
      </c>
      <c r="U42" s="214">
        <f t="shared" si="5"/>
        <v>0</v>
      </c>
      <c r="V42" s="214">
        <f t="shared" si="6"/>
        <v>1</v>
      </c>
      <c r="W42" s="214" t="str">
        <f t="shared" si="7"/>
        <v>EN TERMINO</v>
      </c>
      <c r="X42" s="215"/>
      <c r="AA42" s="44"/>
    </row>
    <row r="43" spans="1:27" ht="153" x14ac:dyDescent="0.2">
      <c r="A43" s="185">
        <v>18</v>
      </c>
      <c r="B43" s="206" t="s">
        <v>204</v>
      </c>
      <c r="C43" s="206" t="s">
        <v>80</v>
      </c>
      <c r="D43" s="206" t="s">
        <v>205</v>
      </c>
      <c r="E43" s="218" t="s">
        <v>206</v>
      </c>
      <c r="F43" s="218" t="s">
        <v>207</v>
      </c>
      <c r="G43" s="218" t="s">
        <v>208</v>
      </c>
      <c r="H43" s="219">
        <v>1</v>
      </c>
      <c r="I43" s="209">
        <v>42604</v>
      </c>
      <c r="J43" s="209">
        <v>42735</v>
      </c>
      <c r="K43" s="210">
        <f t="shared" si="0"/>
        <v>18.714285714285715</v>
      </c>
      <c r="L43" s="222" t="s">
        <v>128</v>
      </c>
      <c r="M43" s="211">
        <v>1</v>
      </c>
      <c r="N43" s="212">
        <f t="shared" si="1"/>
        <v>1</v>
      </c>
      <c r="O43" s="210">
        <f t="shared" si="2"/>
        <v>18.714285714285715</v>
      </c>
      <c r="P43" s="210">
        <f t="shared" si="3"/>
        <v>18.714285714285715</v>
      </c>
      <c r="Q43" s="210">
        <f t="shared" si="4"/>
        <v>18.714285714285715</v>
      </c>
      <c r="R43" s="211"/>
      <c r="S43" s="211"/>
      <c r="T43" s="207" t="s">
        <v>209</v>
      </c>
      <c r="U43" s="214">
        <f t="shared" si="5"/>
        <v>2</v>
      </c>
      <c r="V43" s="214">
        <f t="shared" si="6"/>
        <v>0</v>
      </c>
      <c r="W43" s="214" t="str">
        <f t="shared" si="7"/>
        <v>CUMPLIDA</v>
      </c>
      <c r="X43" s="215" t="str">
        <f>IF(W43&amp;W44="CUMPLIDA","CUMPLIDA",IF(OR(W43="VENCIDA",W44="VENCIDA"),"VENCIDA",IF(U43+U44=4,"CUMPLIDA","EN TERMINO")))</f>
        <v>CUMPLIDA</v>
      </c>
      <c r="AA43" s="44"/>
    </row>
    <row r="44" spans="1:27" ht="92.25" customHeight="1" x14ac:dyDescent="0.2">
      <c r="A44" s="188"/>
      <c r="B44" s="216"/>
      <c r="C44" s="216"/>
      <c r="D44" s="216"/>
      <c r="E44" s="218" t="s">
        <v>210</v>
      </c>
      <c r="F44" s="218" t="s">
        <v>211</v>
      </c>
      <c r="G44" s="218" t="s">
        <v>212</v>
      </c>
      <c r="H44" s="219">
        <v>1</v>
      </c>
      <c r="I44" s="209">
        <v>42604</v>
      </c>
      <c r="J44" s="209">
        <v>42735</v>
      </c>
      <c r="K44" s="210">
        <f t="shared" si="0"/>
        <v>18.714285714285715</v>
      </c>
      <c r="L44" s="222" t="s">
        <v>128</v>
      </c>
      <c r="M44" s="211">
        <v>1</v>
      </c>
      <c r="N44" s="212">
        <f t="shared" si="1"/>
        <v>1</v>
      </c>
      <c r="O44" s="210">
        <f t="shared" si="2"/>
        <v>18.714285714285715</v>
      </c>
      <c r="P44" s="210">
        <f t="shared" si="3"/>
        <v>18.714285714285715</v>
      </c>
      <c r="Q44" s="210">
        <f t="shared" si="4"/>
        <v>18.714285714285715</v>
      </c>
      <c r="R44" s="211"/>
      <c r="S44" s="211"/>
      <c r="T44" s="207" t="s">
        <v>213</v>
      </c>
      <c r="U44" s="214">
        <f t="shared" si="5"/>
        <v>2</v>
      </c>
      <c r="V44" s="214">
        <f t="shared" si="6"/>
        <v>0</v>
      </c>
      <c r="W44" s="214" t="str">
        <f t="shared" si="7"/>
        <v>CUMPLIDA</v>
      </c>
      <c r="X44" s="215"/>
      <c r="AA44" s="44"/>
    </row>
    <row r="45" spans="1:27" ht="198.75" customHeight="1" x14ac:dyDescent="0.2">
      <c r="A45" s="185">
        <v>19</v>
      </c>
      <c r="B45" s="206" t="s">
        <v>214</v>
      </c>
      <c r="C45" s="206" t="s">
        <v>80</v>
      </c>
      <c r="D45" s="206" t="s">
        <v>215</v>
      </c>
      <c r="E45" s="218" t="s">
        <v>216</v>
      </c>
      <c r="F45" s="218" t="s">
        <v>217</v>
      </c>
      <c r="G45" s="218" t="s">
        <v>218</v>
      </c>
      <c r="H45" s="226">
        <v>1</v>
      </c>
      <c r="I45" s="209">
        <v>42614</v>
      </c>
      <c r="J45" s="209">
        <v>42947</v>
      </c>
      <c r="K45" s="210">
        <f t="shared" si="0"/>
        <v>47.571428571428569</v>
      </c>
      <c r="L45" s="211" t="s">
        <v>219</v>
      </c>
      <c r="M45" s="211">
        <v>1</v>
      </c>
      <c r="N45" s="212">
        <f t="shared" si="1"/>
        <v>1</v>
      </c>
      <c r="O45" s="210">
        <f t="shared" si="2"/>
        <v>47.571428571428569</v>
      </c>
      <c r="P45" s="210">
        <f t="shared" si="3"/>
        <v>0</v>
      </c>
      <c r="Q45" s="210">
        <f t="shared" si="4"/>
        <v>0</v>
      </c>
      <c r="R45" s="211"/>
      <c r="S45" s="211"/>
      <c r="T45" s="207" t="s">
        <v>220</v>
      </c>
      <c r="U45" s="214">
        <f t="shared" si="5"/>
        <v>2</v>
      </c>
      <c r="V45" s="214">
        <f t="shared" si="6"/>
        <v>1</v>
      </c>
      <c r="W45" s="214" t="str">
        <f t="shared" si="7"/>
        <v>CUMPLIDA</v>
      </c>
      <c r="X45" s="215" t="str">
        <f>IF(W45&amp;W46="CUMPLIDA","CUMPLIDA",IF(OR(W45="VENCIDA",W46="VENCIDA"),"VENCIDA",IF(U45+U46=4,"CUMPLIDA","EN TERMINO")))</f>
        <v>CUMPLIDA</v>
      </c>
      <c r="AA45" s="44"/>
    </row>
    <row r="46" spans="1:27" ht="237.75" customHeight="1" x14ac:dyDescent="0.2">
      <c r="A46" s="188"/>
      <c r="B46" s="216"/>
      <c r="C46" s="216"/>
      <c r="D46" s="216"/>
      <c r="E46" s="218" t="s">
        <v>221</v>
      </c>
      <c r="F46" s="218" t="s">
        <v>222</v>
      </c>
      <c r="G46" s="218" t="s">
        <v>218</v>
      </c>
      <c r="H46" s="226">
        <v>1</v>
      </c>
      <c r="I46" s="209">
        <v>42614</v>
      </c>
      <c r="J46" s="209">
        <v>42947</v>
      </c>
      <c r="K46" s="210">
        <f t="shared" si="0"/>
        <v>47.571428571428569</v>
      </c>
      <c r="L46" s="211" t="s">
        <v>219</v>
      </c>
      <c r="M46" s="211">
        <v>1</v>
      </c>
      <c r="N46" s="212">
        <f t="shared" si="1"/>
        <v>1</v>
      </c>
      <c r="O46" s="210">
        <f t="shared" si="2"/>
        <v>47.571428571428569</v>
      </c>
      <c r="P46" s="210">
        <f t="shared" si="3"/>
        <v>0</v>
      </c>
      <c r="Q46" s="210">
        <f t="shared" si="4"/>
        <v>0</v>
      </c>
      <c r="R46" s="211"/>
      <c r="S46" s="211"/>
      <c r="T46" s="207" t="s">
        <v>223</v>
      </c>
      <c r="U46" s="214">
        <f t="shared" si="5"/>
        <v>2</v>
      </c>
      <c r="V46" s="214">
        <f t="shared" si="6"/>
        <v>1</v>
      </c>
      <c r="W46" s="214" t="str">
        <f t="shared" si="7"/>
        <v>CUMPLIDA</v>
      </c>
      <c r="X46" s="215"/>
      <c r="AA46" s="44"/>
    </row>
    <row r="47" spans="1:27" ht="409.5" x14ac:dyDescent="0.2">
      <c r="A47" s="47">
        <v>20</v>
      </c>
      <c r="B47" s="207" t="s">
        <v>224</v>
      </c>
      <c r="C47" s="207" t="s">
        <v>80</v>
      </c>
      <c r="D47" s="207" t="s">
        <v>225</v>
      </c>
      <c r="E47" s="218" t="s">
        <v>226</v>
      </c>
      <c r="F47" s="218" t="s">
        <v>227</v>
      </c>
      <c r="G47" s="218" t="s">
        <v>228</v>
      </c>
      <c r="H47" s="219">
        <v>1</v>
      </c>
      <c r="I47" s="209">
        <v>42597</v>
      </c>
      <c r="J47" s="209">
        <v>42962</v>
      </c>
      <c r="K47" s="210">
        <f t="shared" si="0"/>
        <v>52.142857142857146</v>
      </c>
      <c r="L47" s="211" t="s">
        <v>229</v>
      </c>
      <c r="M47" s="211">
        <v>0.8</v>
      </c>
      <c r="N47" s="212">
        <f t="shared" si="1"/>
        <v>0.8</v>
      </c>
      <c r="O47" s="210">
        <f t="shared" si="2"/>
        <v>41.714285714285722</v>
      </c>
      <c r="P47" s="210">
        <f t="shared" si="3"/>
        <v>0</v>
      </c>
      <c r="Q47" s="210">
        <f t="shared" si="4"/>
        <v>0</v>
      </c>
      <c r="R47" s="211"/>
      <c r="S47" s="211"/>
      <c r="T47" s="207" t="s">
        <v>230</v>
      </c>
      <c r="U47" s="214">
        <f t="shared" si="5"/>
        <v>0</v>
      </c>
      <c r="V47" s="214">
        <f t="shared" si="6"/>
        <v>1</v>
      </c>
      <c r="W47" s="214" t="str">
        <f t="shared" si="7"/>
        <v>EN TERMINO</v>
      </c>
      <c r="X47" s="214" t="str">
        <f t="shared" ref="X47" si="11">IF(W47="CUMPLIDA","CUMPLIDA",IF(W47="EN TERMINO","EN TERMINO","VENCIDA"))</f>
        <v>EN TERMINO</v>
      </c>
      <c r="AA47" s="44"/>
    </row>
    <row r="48" spans="1:27" ht="409.5" x14ac:dyDescent="0.2">
      <c r="A48" s="185">
        <v>21</v>
      </c>
      <c r="B48" s="206" t="s">
        <v>231</v>
      </c>
      <c r="C48" s="206" t="s">
        <v>61</v>
      </c>
      <c r="D48" s="206" t="s">
        <v>232</v>
      </c>
      <c r="E48" s="218" t="s">
        <v>233</v>
      </c>
      <c r="F48" s="218" t="s">
        <v>234</v>
      </c>
      <c r="G48" s="218" t="s">
        <v>228</v>
      </c>
      <c r="H48" s="219">
        <v>1</v>
      </c>
      <c r="I48" s="209">
        <v>42597</v>
      </c>
      <c r="J48" s="209">
        <v>42962</v>
      </c>
      <c r="K48" s="210">
        <f t="shared" si="0"/>
        <v>52.142857142857146</v>
      </c>
      <c r="L48" s="211" t="s">
        <v>235</v>
      </c>
      <c r="M48" s="211">
        <v>0.8</v>
      </c>
      <c r="N48" s="212">
        <f t="shared" si="1"/>
        <v>0.8</v>
      </c>
      <c r="O48" s="210">
        <f t="shared" si="2"/>
        <v>41.714285714285722</v>
      </c>
      <c r="P48" s="210">
        <f t="shared" si="3"/>
        <v>0</v>
      </c>
      <c r="Q48" s="210">
        <f t="shared" si="4"/>
        <v>0</v>
      </c>
      <c r="R48" s="211"/>
      <c r="S48" s="211"/>
      <c r="T48" s="207" t="s">
        <v>236</v>
      </c>
      <c r="U48" s="214">
        <f t="shared" si="5"/>
        <v>0</v>
      </c>
      <c r="V48" s="214">
        <f t="shared" si="6"/>
        <v>1</v>
      </c>
      <c r="W48" s="214" t="str">
        <f t="shared" si="7"/>
        <v>EN TERMINO</v>
      </c>
      <c r="X48" s="215" t="str">
        <f>IF(W48&amp;W49&amp;W50="CUMPLIDA","CUMPLIDA",IF(OR(W48="VENCIDA",W49="VENCIDA",W50="VENCIDA"),"VENCIDA",IF(U48+U49+U50=6,"CUMPLIDA","EN TERMINO")))</f>
        <v>EN TERMINO</v>
      </c>
      <c r="AA48" s="44"/>
    </row>
    <row r="49" spans="1:27" ht="116.25" customHeight="1" x14ac:dyDescent="0.2">
      <c r="A49" s="187"/>
      <c r="B49" s="223"/>
      <c r="C49" s="223"/>
      <c r="D49" s="223"/>
      <c r="E49" s="218" t="s">
        <v>237</v>
      </c>
      <c r="F49" s="218" t="s">
        <v>238</v>
      </c>
      <c r="G49" s="218" t="s">
        <v>239</v>
      </c>
      <c r="H49" s="219">
        <v>32</v>
      </c>
      <c r="I49" s="209">
        <v>42644</v>
      </c>
      <c r="J49" s="209">
        <v>42735</v>
      </c>
      <c r="K49" s="210">
        <f t="shared" si="0"/>
        <v>13</v>
      </c>
      <c r="L49" s="211" t="s">
        <v>240</v>
      </c>
      <c r="M49" s="211">
        <v>32</v>
      </c>
      <c r="N49" s="212">
        <f t="shared" si="1"/>
        <v>1</v>
      </c>
      <c r="O49" s="210">
        <f t="shared" si="2"/>
        <v>13</v>
      </c>
      <c r="P49" s="210">
        <f t="shared" si="3"/>
        <v>13</v>
      </c>
      <c r="Q49" s="210">
        <f t="shared" si="4"/>
        <v>13</v>
      </c>
      <c r="R49" s="211"/>
      <c r="S49" s="211"/>
      <c r="T49" s="207" t="s">
        <v>241</v>
      </c>
      <c r="U49" s="214">
        <f t="shared" si="5"/>
        <v>2</v>
      </c>
      <c r="V49" s="214">
        <f t="shared" si="6"/>
        <v>0</v>
      </c>
      <c r="W49" s="214" t="str">
        <f t="shared" si="7"/>
        <v>CUMPLIDA</v>
      </c>
      <c r="X49" s="215"/>
      <c r="AA49" s="44"/>
    </row>
    <row r="50" spans="1:27" ht="344.25" x14ac:dyDescent="0.2">
      <c r="A50" s="188"/>
      <c r="B50" s="216"/>
      <c r="C50" s="216"/>
      <c r="D50" s="216"/>
      <c r="E50" s="218" t="s">
        <v>242</v>
      </c>
      <c r="F50" s="218" t="s">
        <v>243</v>
      </c>
      <c r="G50" s="218" t="s">
        <v>244</v>
      </c>
      <c r="H50" s="219">
        <v>1</v>
      </c>
      <c r="I50" s="209">
        <v>42614</v>
      </c>
      <c r="J50" s="209">
        <v>42946</v>
      </c>
      <c r="K50" s="210">
        <f t="shared" si="0"/>
        <v>47.428571428571431</v>
      </c>
      <c r="L50" s="211" t="s">
        <v>245</v>
      </c>
      <c r="M50" s="211">
        <v>1</v>
      </c>
      <c r="N50" s="212">
        <f t="shared" si="1"/>
        <v>1</v>
      </c>
      <c r="O50" s="210">
        <f t="shared" si="2"/>
        <v>47.428571428571431</v>
      </c>
      <c r="P50" s="210">
        <f t="shared" si="3"/>
        <v>0</v>
      </c>
      <c r="Q50" s="210">
        <f t="shared" si="4"/>
        <v>0</v>
      </c>
      <c r="R50" s="211"/>
      <c r="S50" s="211"/>
      <c r="T50" s="227" t="s">
        <v>246</v>
      </c>
      <c r="U50" s="214">
        <f t="shared" si="5"/>
        <v>2</v>
      </c>
      <c r="V50" s="214">
        <f t="shared" si="6"/>
        <v>1</v>
      </c>
      <c r="W50" s="214" t="str">
        <f t="shared" si="7"/>
        <v>CUMPLIDA</v>
      </c>
      <c r="X50" s="215"/>
      <c r="AA50" s="44"/>
    </row>
    <row r="51" spans="1:27" ht="218.25" customHeight="1" x14ac:dyDescent="0.2">
      <c r="A51" s="185">
        <v>22</v>
      </c>
      <c r="B51" s="206" t="s">
        <v>247</v>
      </c>
      <c r="C51" s="206" t="s">
        <v>80</v>
      </c>
      <c r="D51" s="206" t="s">
        <v>248</v>
      </c>
      <c r="E51" s="207" t="s">
        <v>1239</v>
      </c>
      <c r="F51" s="207" t="s">
        <v>1240</v>
      </c>
      <c r="G51" s="207" t="s">
        <v>249</v>
      </c>
      <c r="H51" s="219">
        <v>1</v>
      </c>
      <c r="I51" s="209">
        <v>42614</v>
      </c>
      <c r="J51" s="209">
        <v>42658</v>
      </c>
      <c r="K51" s="210">
        <f t="shared" si="0"/>
        <v>6.2857142857142856</v>
      </c>
      <c r="L51" s="211" t="s">
        <v>250</v>
      </c>
      <c r="M51" s="211">
        <v>1</v>
      </c>
      <c r="N51" s="212">
        <f t="shared" si="1"/>
        <v>1</v>
      </c>
      <c r="O51" s="210">
        <f t="shared" si="2"/>
        <v>6.2857142857142856</v>
      </c>
      <c r="P51" s="210">
        <f t="shared" si="3"/>
        <v>6.2857142857142856</v>
      </c>
      <c r="Q51" s="210">
        <f t="shared" si="4"/>
        <v>6.2857142857142856</v>
      </c>
      <c r="R51" s="211"/>
      <c r="S51" s="211"/>
      <c r="T51" s="207" t="s">
        <v>251</v>
      </c>
      <c r="U51" s="214">
        <f t="shared" si="5"/>
        <v>2</v>
      </c>
      <c r="V51" s="214">
        <f t="shared" si="6"/>
        <v>0</v>
      </c>
      <c r="W51" s="214" t="str">
        <f t="shared" si="7"/>
        <v>CUMPLIDA</v>
      </c>
      <c r="X51" s="215" t="str">
        <f>IF(W51&amp;W52="CUMPLIDA","CUMPLIDA",IF(OR(W51="VENCIDA",W52="VENCIDA"),"VENCIDA",IF(U51+U52=4,"CUMPLIDA","EN TERMINO")))</f>
        <v>EN TERMINO</v>
      </c>
      <c r="AA51" s="44"/>
    </row>
    <row r="52" spans="1:27" ht="161.25" customHeight="1" x14ac:dyDescent="0.2">
      <c r="A52" s="188"/>
      <c r="B52" s="216"/>
      <c r="C52" s="216"/>
      <c r="D52" s="216"/>
      <c r="E52" s="207" t="s">
        <v>252</v>
      </c>
      <c r="F52" s="207" t="s">
        <v>253</v>
      </c>
      <c r="G52" s="207" t="s">
        <v>254</v>
      </c>
      <c r="H52" s="219">
        <v>2</v>
      </c>
      <c r="I52" s="209">
        <v>42614</v>
      </c>
      <c r="J52" s="209">
        <v>42916</v>
      </c>
      <c r="K52" s="210">
        <f t="shared" si="0"/>
        <v>43.142857142857146</v>
      </c>
      <c r="L52" s="211" t="s">
        <v>250</v>
      </c>
      <c r="M52" s="211">
        <v>1</v>
      </c>
      <c r="N52" s="212">
        <f t="shared" si="1"/>
        <v>0.5</v>
      </c>
      <c r="O52" s="210">
        <f t="shared" si="2"/>
        <v>21.571428571428573</v>
      </c>
      <c r="P52" s="210">
        <f t="shared" si="3"/>
        <v>0</v>
      </c>
      <c r="Q52" s="210">
        <f t="shared" si="4"/>
        <v>0</v>
      </c>
      <c r="R52" s="211"/>
      <c r="S52" s="211"/>
      <c r="T52" s="207" t="s">
        <v>255</v>
      </c>
      <c r="U52" s="214">
        <f t="shared" si="5"/>
        <v>0</v>
      </c>
      <c r="V52" s="214">
        <f t="shared" si="6"/>
        <v>1</v>
      </c>
      <c r="W52" s="214" t="str">
        <f t="shared" si="7"/>
        <v>EN TERMINO</v>
      </c>
      <c r="X52" s="215"/>
      <c r="AA52" s="44"/>
    </row>
    <row r="53" spans="1:27" ht="196.5" customHeight="1" x14ac:dyDescent="0.2">
      <c r="A53" s="185">
        <v>23</v>
      </c>
      <c r="B53" s="206" t="s">
        <v>256</v>
      </c>
      <c r="C53" s="206" t="s">
        <v>80</v>
      </c>
      <c r="D53" s="206" t="s">
        <v>257</v>
      </c>
      <c r="E53" s="207" t="s">
        <v>258</v>
      </c>
      <c r="F53" s="207" t="s">
        <v>259</v>
      </c>
      <c r="G53" s="207" t="s">
        <v>260</v>
      </c>
      <c r="H53" s="219">
        <v>8</v>
      </c>
      <c r="I53" s="209">
        <v>42614</v>
      </c>
      <c r="J53" s="209">
        <v>42658</v>
      </c>
      <c r="K53" s="210">
        <f t="shared" si="0"/>
        <v>6.2857142857142856</v>
      </c>
      <c r="L53" s="211" t="s">
        <v>250</v>
      </c>
      <c r="M53" s="211">
        <v>8</v>
      </c>
      <c r="N53" s="212">
        <f t="shared" si="1"/>
        <v>1</v>
      </c>
      <c r="O53" s="210">
        <f t="shared" si="2"/>
        <v>6.2857142857142856</v>
      </c>
      <c r="P53" s="210">
        <f t="shared" si="3"/>
        <v>6.2857142857142856</v>
      </c>
      <c r="Q53" s="210">
        <f t="shared" si="4"/>
        <v>6.2857142857142856</v>
      </c>
      <c r="R53" s="211"/>
      <c r="S53" s="211"/>
      <c r="T53" s="207" t="s">
        <v>261</v>
      </c>
      <c r="U53" s="214">
        <f t="shared" si="5"/>
        <v>2</v>
      </c>
      <c r="V53" s="214">
        <f t="shared" si="6"/>
        <v>0</v>
      </c>
      <c r="W53" s="214" t="str">
        <f t="shared" si="7"/>
        <v>CUMPLIDA</v>
      </c>
      <c r="X53" s="215" t="str">
        <f>IF(W53&amp;W54="CUMPLIDA","CUMPLIDA",IF(OR(W53="VENCIDA",W54="VENCIDA"),"VENCIDA",IF(U53+U54=4,"CUMPLIDA","EN TERMINO")))</f>
        <v>CUMPLIDA</v>
      </c>
      <c r="AA53" s="44"/>
    </row>
    <row r="54" spans="1:27" ht="198" customHeight="1" x14ac:dyDescent="0.2">
      <c r="A54" s="188"/>
      <c r="B54" s="216"/>
      <c r="C54" s="216"/>
      <c r="D54" s="216"/>
      <c r="E54" s="207" t="s">
        <v>262</v>
      </c>
      <c r="F54" s="207" t="s">
        <v>263</v>
      </c>
      <c r="G54" s="207" t="s">
        <v>264</v>
      </c>
      <c r="H54" s="219">
        <v>1</v>
      </c>
      <c r="I54" s="209">
        <v>42614</v>
      </c>
      <c r="J54" s="209">
        <v>42658</v>
      </c>
      <c r="K54" s="210">
        <f t="shared" si="0"/>
        <v>6.2857142857142856</v>
      </c>
      <c r="L54" s="211" t="s">
        <v>250</v>
      </c>
      <c r="M54" s="211">
        <v>1</v>
      </c>
      <c r="N54" s="212">
        <f t="shared" si="1"/>
        <v>1</v>
      </c>
      <c r="O54" s="210">
        <f t="shared" si="2"/>
        <v>6.2857142857142856</v>
      </c>
      <c r="P54" s="210">
        <f t="shared" si="3"/>
        <v>6.2857142857142856</v>
      </c>
      <c r="Q54" s="210">
        <f t="shared" si="4"/>
        <v>6.2857142857142856</v>
      </c>
      <c r="R54" s="211"/>
      <c r="S54" s="211"/>
      <c r="T54" s="207" t="s">
        <v>265</v>
      </c>
      <c r="U54" s="214">
        <f t="shared" si="5"/>
        <v>2</v>
      </c>
      <c r="V54" s="214">
        <f t="shared" si="6"/>
        <v>0</v>
      </c>
      <c r="W54" s="214" t="str">
        <f t="shared" si="7"/>
        <v>CUMPLIDA</v>
      </c>
      <c r="X54" s="215"/>
      <c r="AA54" s="44"/>
    </row>
    <row r="55" spans="1:27" ht="192" customHeight="1" x14ac:dyDescent="0.2">
      <c r="A55" s="185">
        <v>24</v>
      </c>
      <c r="B55" s="206" t="s">
        <v>266</v>
      </c>
      <c r="C55" s="206" t="s">
        <v>61</v>
      </c>
      <c r="D55" s="206" t="s">
        <v>267</v>
      </c>
      <c r="E55" s="207" t="s">
        <v>1239</v>
      </c>
      <c r="F55" s="207" t="s">
        <v>1240</v>
      </c>
      <c r="G55" s="207" t="s">
        <v>249</v>
      </c>
      <c r="H55" s="219">
        <v>1</v>
      </c>
      <c r="I55" s="209">
        <v>42614</v>
      </c>
      <c r="J55" s="209">
        <v>42644</v>
      </c>
      <c r="K55" s="210">
        <f t="shared" si="0"/>
        <v>4.2857142857142856</v>
      </c>
      <c r="L55" s="211" t="s">
        <v>219</v>
      </c>
      <c r="M55" s="211">
        <v>1</v>
      </c>
      <c r="N55" s="212">
        <f t="shared" si="1"/>
        <v>1</v>
      </c>
      <c r="O55" s="210">
        <f t="shared" si="2"/>
        <v>4.2857142857142856</v>
      </c>
      <c r="P55" s="210">
        <f t="shared" si="3"/>
        <v>4.2857142857142856</v>
      </c>
      <c r="Q55" s="210">
        <f t="shared" si="4"/>
        <v>4.2857142857142856</v>
      </c>
      <c r="R55" s="211"/>
      <c r="S55" s="211"/>
      <c r="T55" s="207" t="s">
        <v>268</v>
      </c>
      <c r="U55" s="214">
        <f t="shared" si="5"/>
        <v>2</v>
      </c>
      <c r="V55" s="214">
        <f t="shared" si="6"/>
        <v>0</v>
      </c>
      <c r="W55" s="214" t="str">
        <f t="shared" si="7"/>
        <v>CUMPLIDA</v>
      </c>
      <c r="X55" s="215" t="str">
        <f>IF(W55&amp;W56="CUMPLIDA","CUMPLIDA",IF(OR(W55="VENCIDA",W56="VENCIDA"),"VENCIDA",IF(U55+U56=4,"CUMPLIDA","EN TERMINO")))</f>
        <v>EN TERMINO</v>
      </c>
      <c r="AA55" s="44"/>
    </row>
    <row r="56" spans="1:27" ht="409.5" x14ac:dyDescent="0.2">
      <c r="A56" s="188"/>
      <c r="B56" s="216"/>
      <c r="C56" s="216"/>
      <c r="D56" s="216"/>
      <c r="E56" s="207" t="s">
        <v>269</v>
      </c>
      <c r="F56" s="207" t="s">
        <v>227</v>
      </c>
      <c r="G56" s="207" t="s">
        <v>228</v>
      </c>
      <c r="H56" s="219">
        <v>1</v>
      </c>
      <c r="I56" s="209">
        <v>42597</v>
      </c>
      <c r="J56" s="209">
        <v>42962</v>
      </c>
      <c r="K56" s="210">
        <f t="shared" si="0"/>
        <v>52.142857142857146</v>
      </c>
      <c r="L56" s="211" t="s">
        <v>229</v>
      </c>
      <c r="M56" s="211">
        <v>0.8</v>
      </c>
      <c r="N56" s="212">
        <f t="shared" si="1"/>
        <v>0.8</v>
      </c>
      <c r="O56" s="210">
        <f t="shared" si="2"/>
        <v>41.714285714285722</v>
      </c>
      <c r="P56" s="210">
        <f t="shared" si="3"/>
        <v>0</v>
      </c>
      <c r="Q56" s="210">
        <f t="shared" si="4"/>
        <v>0</v>
      </c>
      <c r="R56" s="211"/>
      <c r="S56" s="211"/>
      <c r="T56" s="207" t="s">
        <v>270</v>
      </c>
      <c r="U56" s="214">
        <f t="shared" si="5"/>
        <v>0</v>
      </c>
      <c r="V56" s="214">
        <f t="shared" si="6"/>
        <v>1</v>
      </c>
      <c r="W56" s="214" t="str">
        <f t="shared" si="7"/>
        <v>EN TERMINO</v>
      </c>
      <c r="X56" s="215"/>
      <c r="AA56" s="44"/>
    </row>
    <row r="57" spans="1:27" ht="191.25" x14ac:dyDescent="0.2">
      <c r="A57" s="185">
        <v>25</v>
      </c>
      <c r="B57" s="206" t="s">
        <v>271</v>
      </c>
      <c r="C57" s="206" t="s">
        <v>80</v>
      </c>
      <c r="D57" s="206" t="s">
        <v>272</v>
      </c>
      <c r="E57" s="207" t="s">
        <v>273</v>
      </c>
      <c r="F57" s="207" t="s">
        <v>274</v>
      </c>
      <c r="G57" s="207" t="s">
        <v>239</v>
      </c>
      <c r="H57" s="228">
        <v>3</v>
      </c>
      <c r="I57" s="209">
        <v>42598</v>
      </c>
      <c r="J57" s="209">
        <v>42735</v>
      </c>
      <c r="K57" s="210">
        <f t="shared" si="0"/>
        <v>19.571428571428573</v>
      </c>
      <c r="L57" s="211" t="s">
        <v>275</v>
      </c>
      <c r="M57" s="229">
        <v>3</v>
      </c>
      <c r="N57" s="212">
        <f t="shared" si="1"/>
        <v>1</v>
      </c>
      <c r="O57" s="210">
        <f t="shared" si="2"/>
        <v>19.571428571428573</v>
      </c>
      <c r="P57" s="210">
        <f t="shared" si="3"/>
        <v>19.571428571428573</v>
      </c>
      <c r="Q57" s="210">
        <f t="shared" si="4"/>
        <v>19.571428571428573</v>
      </c>
      <c r="R57" s="211"/>
      <c r="S57" s="211"/>
      <c r="T57" s="207" t="s">
        <v>276</v>
      </c>
      <c r="U57" s="214">
        <f t="shared" si="5"/>
        <v>2</v>
      </c>
      <c r="V57" s="214">
        <f t="shared" si="6"/>
        <v>0</v>
      </c>
      <c r="W57" s="214" t="str">
        <f t="shared" si="7"/>
        <v>CUMPLIDA</v>
      </c>
      <c r="X57" s="215" t="str">
        <f>IF(W57&amp;W58="CUMPLIDA","CUMPLIDA",IF(OR(W57="VENCIDA",W58="VENCIDA"),"VENCIDA",IF(U57+U58=4,"CUMPLIDA","EN TERMINO")))</f>
        <v>CUMPLIDA</v>
      </c>
      <c r="AA57" s="44"/>
    </row>
    <row r="58" spans="1:27" ht="153" x14ac:dyDescent="0.2">
      <c r="A58" s="188"/>
      <c r="B58" s="216"/>
      <c r="C58" s="216"/>
      <c r="D58" s="216"/>
      <c r="E58" s="207" t="s">
        <v>277</v>
      </c>
      <c r="F58" s="207" t="s">
        <v>278</v>
      </c>
      <c r="G58" s="217" t="s">
        <v>279</v>
      </c>
      <c r="H58" s="208">
        <v>2</v>
      </c>
      <c r="I58" s="209">
        <v>42598</v>
      </c>
      <c r="J58" s="209">
        <v>42794</v>
      </c>
      <c r="K58" s="210">
        <f t="shared" si="0"/>
        <v>28</v>
      </c>
      <c r="L58" s="211" t="s">
        <v>275</v>
      </c>
      <c r="M58" s="211">
        <v>2</v>
      </c>
      <c r="N58" s="212">
        <f t="shared" si="1"/>
        <v>1</v>
      </c>
      <c r="O58" s="210">
        <f t="shared" si="2"/>
        <v>28</v>
      </c>
      <c r="P58" s="210">
        <f t="shared" si="3"/>
        <v>28</v>
      </c>
      <c r="Q58" s="210">
        <f t="shared" si="4"/>
        <v>28</v>
      </c>
      <c r="R58" s="211"/>
      <c r="S58" s="211"/>
      <c r="T58" s="207" t="s">
        <v>280</v>
      </c>
      <c r="U58" s="214">
        <f t="shared" si="5"/>
        <v>2</v>
      </c>
      <c r="V58" s="214">
        <f t="shared" si="6"/>
        <v>0</v>
      </c>
      <c r="W58" s="214" t="str">
        <f t="shared" si="7"/>
        <v>CUMPLIDA</v>
      </c>
      <c r="X58" s="215"/>
      <c r="AA58" s="44"/>
    </row>
    <row r="59" spans="1:27" ht="191.25" x14ac:dyDescent="0.2">
      <c r="A59" s="47">
        <v>26</v>
      </c>
      <c r="B59" s="207" t="s">
        <v>281</v>
      </c>
      <c r="C59" s="207" t="s">
        <v>80</v>
      </c>
      <c r="D59" s="207" t="s">
        <v>282</v>
      </c>
      <c r="E59" s="218" t="s">
        <v>283</v>
      </c>
      <c r="F59" s="218" t="s">
        <v>284</v>
      </c>
      <c r="G59" s="218" t="s">
        <v>239</v>
      </c>
      <c r="H59" s="219">
        <v>1</v>
      </c>
      <c r="I59" s="209">
        <v>42598</v>
      </c>
      <c r="J59" s="209">
        <v>42735</v>
      </c>
      <c r="K59" s="210">
        <f t="shared" si="0"/>
        <v>19.571428571428573</v>
      </c>
      <c r="L59" s="211" t="s">
        <v>275</v>
      </c>
      <c r="M59" s="211">
        <v>1</v>
      </c>
      <c r="N59" s="212">
        <f t="shared" si="1"/>
        <v>1</v>
      </c>
      <c r="O59" s="210">
        <f t="shared" si="2"/>
        <v>19.571428571428573</v>
      </c>
      <c r="P59" s="210">
        <f t="shared" si="3"/>
        <v>19.571428571428573</v>
      </c>
      <c r="Q59" s="210">
        <f t="shared" si="4"/>
        <v>19.571428571428573</v>
      </c>
      <c r="R59" s="211"/>
      <c r="S59" s="211"/>
      <c r="T59" s="207" t="s">
        <v>285</v>
      </c>
      <c r="U59" s="214">
        <f t="shared" si="5"/>
        <v>2</v>
      </c>
      <c r="V59" s="214">
        <f t="shared" si="6"/>
        <v>0</v>
      </c>
      <c r="W59" s="214" t="str">
        <f t="shared" si="7"/>
        <v>CUMPLIDA</v>
      </c>
      <c r="X59" s="214" t="str">
        <f t="shared" ref="X59:X63" si="12">IF(W59="CUMPLIDA","CUMPLIDA",IF(W59="EN TERMINO","EN TERMINO","VENCIDA"))</f>
        <v>CUMPLIDA</v>
      </c>
      <c r="AA59" s="44"/>
    </row>
    <row r="60" spans="1:27" ht="216.75" x14ac:dyDescent="0.2">
      <c r="A60" s="47">
        <v>27</v>
      </c>
      <c r="B60" s="207" t="s">
        <v>286</v>
      </c>
      <c r="C60" s="207" t="s">
        <v>43</v>
      </c>
      <c r="D60" s="207" t="s">
        <v>287</v>
      </c>
      <c r="E60" s="218" t="s">
        <v>288</v>
      </c>
      <c r="F60" s="218" t="s">
        <v>289</v>
      </c>
      <c r="G60" s="218" t="s">
        <v>290</v>
      </c>
      <c r="H60" s="219">
        <v>1</v>
      </c>
      <c r="I60" s="209">
        <v>42598</v>
      </c>
      <c r="J60" s="209">
        <v>42916</v>
      </c>
      <c r="K60" s="210">
        <f t="shared" si="0"/>
        <v>45.428571428571431</v>
      </c>
      <c r="L60" s="211" t="s">
        <v>275</v>
      </c>
      <c r="M60" s="211">
        <v>0.5</v>
      </c>
      <c r="N60" s="212">
        <f t="shared" si="1"/>
        <v>0.5</v>
      </c>
      <c r="O60" s="210">
        <f t="shared" si="2"/>
        <v>22.714285714285715</v>
      </c>
      <c r="P60" s="210">
        <f t="shared" si="3"/>
        <v>0</v>
      </c>
      <c r="Q60" s="210">
        <f t="shared" si="4"/>
        <v>0</v>
      </c>
      <c r="R60" s="211"/>
      <c r="S60" s="211"/>
      <c r="T60" s="207" t="s">
        <v>291</v>
      </c>
      <c r="U60" s="214">
        <f t="shared" si="5"/>
        <v>0</v>
      </c>
      <c r="V60" s="214">
        <f t="shared" si="6"/>
        <v>1</v>
      </c>
      <c r="W60" s="214" t="str">
        <f t="shared" si="7"/>
        <v>EN TERMINO</v>
      </c>
      <c r="X60" s="214" t="str">
        <f t="shared" si="12"/>
        <v>EN TERMINO</v>
      </c>
      <c r="AA60" s="44"/>
    </row>
    <row r="61" spans="1:27" ht="191.25" x14ac:dyDescent="0.2">
      <c r="A61" s="47">
        <v>28</v>
      </c>
      <c r="B61" s="207" t="s">
        <v>292</v>
      </c>
      <c r="C61" s="207" t="s">
        <v>43</v>
      </c>
      <c r="D61" s="207" t="s">
        <v>293</v>
      </c>
      <c r="E61" s="218" t="s">
        <v>294</v>
      </c>
      <c r="F61" s="218" t="s">
        <v>295</v>
      </c>
      <c r="G61" s="218" t="s">
        <v>296</v>
      </c>
      <c r="H61" s="219">
        <v>1</v>
      </c>
      <c r="I61" s="209">
        <v>42614</v>
      </c>
      <c r="J61" s="209">
        <v>42978</v>
      </c>
      <c r="K61" s="210">
        <f t="shared" si="0"/>
        <v>52</v>
      </c>
      <c r="L61" s="211" t="s">
        <v>297</v>
      </c>
      <c r="M61" s="211">
        <v>1</v>
      </c>
      <c r="N61" s="212">
        <f t="shared" si="1"/>
        <v>1</v>
      </c>
      <c r="O61" s="210">
        <f t="shared" si="2"/>
        <v>52</v>
      </c>
      <c r="P61" s="210">
        <f t="shared" si="3"/>
        <v>0</v>
      </c>
      <c r="Q61" s="210">
        <f t="shared" si="4"/>
        <v>0</v>
      </c>
      <c r="R61" s="211"/>
      <c r="S61" s="211"/>
      <c r="T61" s="207" t="s">
        <v>298</v>
      </c>
      <c r="U61" s="214">
        <f t="shared" si="5"/>
        <v>2</v>
      </c>
      <c r="V61" s="214">
        <f t="shared" si="6"/>
        <v>1</v>
      </c>
      <c r="W61" s="214" t="str">
        <f t="shared" si="7"/>
        <v>CUMPLIDA</v>
      </c>
      <c r="X61" s="214" t="str">
        <f t="shared" si="12"/>
        <v>CUMPLIDA</v>
      </c>
      <c r="AA61" s="44"/>
    </row>
    <row r="62" spans="1:27" ht="242.25" x14ac:dyDescent="0.2">
      <c r="A62" s="47">
        <v>29</v>
      </c>
      <c r="B62" s="207" t="s">
        <v>299</v>
      </c>
      <c r="C62" s="207" t="s">
        <v>43</v>
      </c>
      <c r="D62" s="207" t="s">
        <v>300</v>
      </c>
      <c r="E62" s="207" t="s">
        <v>301</v>
      </c>
      <c r="F62" s="217" t="s">
        <v>302</v>
      </c>
      <c r="G62" s="217" t="s">
        <v>303</v>
      </c>
      <c r="H62" s="208">
        <v>1</v>
      </c>
      <c r="I62" s="209">
        <v>42614</v>
      </c>
      <c r="J62" s="209">
        <v>42643</v>
      </c>
      <c r="K62" s="210">
        <f t="shared" si="0"/>
        <v>4.1428571428571432</v>
      </c>
      <c r="L62" s="211" t="s">
        <v>304</v>
      </c>
      <c r="M62" s="211">
        <v>1</v>
      </c>
      <c r="N62" s="212">
        <f t="shared" si="1"/>
        <v>1</v>
      </c>
      <c r="O62" s="210">
        <f t="shared" si="2"/>
        <v>4.1428571428571432</v>
      </c>
      <c r="P62" s="210">
        <f t="shared" si="3"/>
        <v>4.1428571428571432</v>
      </c>
      <c r="Q62" s="210">
        <f t="shared" si="4"/>
        <v>4.1428571428571432</v>
      </c>
      <c r="R62" s="211"/>
      <c r="S62" s="211"/>
      <c r="T62" s="207" t="s">
        <v>305</v>
      </c>
      <c r="U62" s="214">
        <f t="shared" si="5"/>
        <v>2</v>
      </c>
      <c r="V62" s="214">
        <f t="shared" si="6"/>
        <v>0</v>
      </c>
      <c r="W62" s="214" t="str">
        <f t="shared" si="7"/>
        <v>CUMPLIDA</v>
      </c>
      <c r="X62" s="214" t="str">
        <f t="shared" si="12"/>
        <v>CUMPLIDA</v>
      </c>
      <c r="AA62" s="44"/>
    </row>
    <row r="63" spans="1:27" ht="114.75" x14ac:dyDescent="0.2">
      <c r="A63" s="47">
        <v>30</v>
      </c>
      <c r="B63" s="207" t="s">
        <v>1241</v>
      </c>
      <c r="C63" s="207" t="s">
        <v>80</v>
      </c>
      <c r="D63" s="207" t="s">
        <v>306</v>
      </c>
      <c r="E63" s="218" t="s">
        <v>307</v>
      </c>
      <c r="F63" s="218" t="s">
        <v>308</v>
      </c>
      <c r="G63" s="218" t="s">
        <v>138</v>
      </c>
      <c r="H63" s="219">
        <v>1</v>
      </c>
      <c r="I63" s="209">
        <v>42604</v>
      </c>
      <c r="J63" s="209">
        <v>42615</v>
      </c>
      <c r="K63" s="210">
        <f t="shared" si="0"/>
        <v>1.5714285714285714</v>
      </c>
      <c r="L63" s="211" t="s">
        <v>121</v>
      </c>
      <c r="M63" s="211">
        <v>1</v>
      </c>
      <c r="N63" s="212">
        <f t="shared" si="1"/>
        <v>1</v>
      </c>
      <c r="O63" s="210">
        <f t="shared" si="2"/>
        <v>1.5714285714285714</v>
      </c>
      <c r="P63" s="210">
        <f t="shared" si="3"/>
        <v>1.5714285714285714</v>
      </c>
      <c r="Q63" s="210">
        <f t="shared" si="4"/>
        <v>1.5714285714285714</v>
      </c>
      <c r="R63" s="211"/>
      <c r="S63" s="211"/>
      <c r="T63" s="207" t="s">
        <v>309</v>
      </c>
      <c r="U63" s="214">
        <f t="shared" si="5"/>
        <v>2</v>
      </c>
      <c r="V63" s="214">
        <f t="shared" si="6"/>
        <v>0</v>
      </c>
      <c r="W63" s="214" t="str">
        <f t="shared" si="7"/>
        <v>CUMPLIDA</v>
      </c>
      <c r="X63" s="214" t="str">
        <f t="shared" si="12"/>
        <v>CUMPLIDA</v>
      </c>
      <c r="AA63" s="44"/>
    </row>
    <row r="64" spans="1:27" ht="84.75" customHeight="1" x14ac:dyDescent="0.2">
      <c r="A64" s="185">
        <v>31</v>
      </c>
      <c r="B64" s="206" t="s">
        <v>1242</v>
      </c>
      <c r="C64" s="206" t="s">
        <v>80</v>
      </c>
      <c r="D64" s="206" t="s">
        <v>310</v>
      </c>
      <c r="E64" s="207" t="s">
        <v>311</v>
      </c>
      <c r="F64" s="207" t="s">
        <v>312</v>
      </c>
      <c r="G64" s="230" t="s">
        <v>313</v>
      </c>
      <c r="H64" s="231">
        <v>15</v>
      </c>
      <c r="I64" s="209">
        <v>42552</v>
      </c>
      <c r="J64" s="232">
        <v>42916</v>
      </c>
      <c r="K64" s="210">
        <f t="shared" si="0"/>
        <v>52</v>
      </c>
      <c r="L64" s="211" t="s">
        <v>314</v>
      </c>
      <c r="M64" s="211">
        <v>7.5</v>
      </c>
      <c r="N64" s="212">
        <f t="shared" si="1"/>
        <v>0.5</v>
      </c>
      <c r="O64" s="210">
        <f t="shared" si="2"/>
        <v>26</v>
      </c>
      <c r="P64" s="210">
        <f t="shared" si="3"/>
        <v>0</v>
      </c>
      <c r="Q64" s="210">
        <f t="shared" si="4"/>
        <v>0</v>
      </c>
      <c r="R64" s="211"/>
      <c r="S64" s="211"/>
      <c r="T64" s="213" t="s">
        <v>315</v>
      </c>
      <c r="U64" s="214">
        <f t="shared" si="5"/>
        <v>0</v>
      </c>
      <c r="V64" s="214">
        <f t="shared" si="6"/>
        <v>1</v>
      </c>
      <c r="W64" s="214" t="str">
        <f t="shared" si="7"/>
        <v>EN TERMINO</v>
      </c>
      <c r="X64" s="215" t="str">
        <f>IF(W64&amp;W65&amp;W66="CUMPLIDA","CUMPLIDA",IF(OR(W64="VENCIDA",W65="VENCIDA",W66="VENCIDA"),"VENCIDA",IF(U64+U65+U66=6,"CUMPLIDA","EN TERMINO")))</f>
        <v>EN TERMINO</v>
      </c>
      <c r="AA64" s="44"/>
    </row>
    <row r="65" spans="1:27" ht="83.25" customHeight="1" x14ac:dyDescent="0.2">
      <c r="A65" s="187"/>
      <c r="B65" s="223"/>
      <c r="C65" s="223"/>
      <c r="D65" s="223"/>
      <c r="E65" s="207" t="s">
        <v>316</v>
      </c>
      <c r="F65" s="207" t="s">
        <v>317</v>
      </c>
      <c r="G65" s="230" t="s">
        <v>313</v>
      </c>
      <c r="H65" s="231">
        <v>2</v>
      </c>
      <c r="I65" s="209">
        <v>42522</v>
      </c>
      <c r="J65" s="209">
        <v>42551</v>
      </c>
      <c r="K65" s="210">
        <f t="shared" si="0"/>
        <v>4.1428571428571432</v>
      </c>
      <c r="L65" s="211" t="s">
        <v>318</v>
      </c>
      <c r="M65" s="211">
        <v>2</v>
      </c>
      <c r="N65" s="212">
        <f t="shared" si="1"/>
        <v>1</v>
      </c>
      <c r="O65" s="210">
        <f t="shared" si="2"/>
        <v>4.1428571428571432</v>
      </c>
      <c r="P65" s="210">
        <f t="shared" si="3"/>
        <v>4.1428571428571432</v>
      </c>
      <c r="Q65" s="210">
        <f t="shared" si="4"/>
        <v>4.1428571428571432</v>
      </c>
      <c r="R65" s="211"/>
      <c r="S65" s="211"/>
      <c r="T65" s="213" t="s">
        <v>319</v>
      </c>
      <c r="U65" s="214">
        <f t="shared" si="5"/>
        <v>2</v>
      </c>
      <c r="V65" s="214">
        <f t="shared" si="6"/>
        <v>0</v>
      </c>
      <c r="W65" s="214" t="str">
        <f t="shared" si="7"/>
        <v>CUMPLIDA</v>
      </c>
      <c r="X65" s="215"/>
      <c r="AA65" s="44"/>
    </row>
    <row r="66" spans="1:27" ht="81" customHeight="1" x14ac:dyDescent="0.2">
      <c r="A66" s="188"/>
      <c r="B66" s="216"/>
      <c r="C66" s="216"/>
      <c r="D66" s="216"/>
      <c r="E66" s="207" t="s">
        <v>320</v>
      </c>
      <c r="F66" s="207" t="s">
        <v>321</v>
      </c>
      <c r="G66" s="230" t="s">
        <v>313</v>
      </c>
      <c r="H66" s="231">
        <v>3</v>
      </c>
      <c r="I66" s="209">
        <v>42552</v>
      </c>
      <c r="J66" s="232">
        <v>42916</v>
      </c>
      <c r="K66" s="210">
        <f t="shared" si="0"/>
        <v>52</v>
      </c>
      <c r="L66" s="211" t="s">
        <v>314</v>
      </c>
      <c r="M66" s="211">
        <v>2.7</v>
      </c>
      <c r="N66" s="212">
        <f t="shared" si="1"/>
        <v>0.9</v>
      </c>
      <c r="O66" s="210">
        <f t="shared" si="2"/>
        <v>46.800000000000004</v>
      </c>
      <c r="P66" s="210">
        <f t="shared" si="3"/>
        <v>0</v>
      </c>
      <c r="Q66" s="210">
        <f t="shared" si="4"/>
        <v>0</v>
      </c>
      <c r="R66" s="211"/>
      <c r="S66" s="211"/>
      <c r="T66" s="207" t="s">
        <v>322</v>
      </c>
      <c r="U66" s="214">
        <f t="shared" si="5"/>
        <v>0</v>
      </c>
      <c r="V66" s="214">
        <f t="shared" si="6"/>
        <v>1</v>
      </c>
      <c r="W66" s="214" t="str">
        <f t="shared" si="7"/>
        <v>EN TERMINO</v>
      </c>
      <c r="X66" s="215"/>
      <c r="AA66" s="44"/>
    </row>
    <row r="67" spans="1:27" ht="149.25" customHeight="1" x14ac:dyDescent="0.2">
      <c r="A67" s="185">
        <v>32</v>
      </c>
      <c r="B67" s="206" t="s">
        <v>323</v>
      </c>
      <c r="C67" s="206" t="s">
        <v>80</v>
      </c>
      <c r="D67" s="207" t="s">
        <v>324</v>
      </c>
      <c r="E67" s="221" t="s">
        <v>325</v>
      </c>
      <c r="F67" s="207" t="s">
        <v>326</v>
      </c>
      <c r="G67" s="230" t="s">
        <v>313</v>
      </c>
      <c r="H67" s="231">
        <v>4</v>
      </c>
      <c r="I67" s="209">
        <v>42552</v>
      </c>
      <c r="J67" s="232">
        <v>42901</v>
      </c>
      <c r="K67" s="210">
        <f t="shared" si="0"/>
        <v>49.857142857142854</v>
      </c>
      <c r="L67" s="211" t="s">
        <v>327</v>
      </c>
      <c r="M67" s="211">
        <v>3.2</v>
      </c>
      <c r="N67" s="212">
        <f t="shared" si="1"/>
        <v>0.8</v>
      </c>
      <c r="O67" s="210">
        <f t="shared" si="2"/>
        <v>39.885714285714286</v>
      </c>
      <c r="P67" s="210">
        <f t="shared" si="3"/>
        <v>0</v>
      </c>
      <c r="Q67" s="210">
        <f t="shared" si="4"/>
        <v>0</v>
      </c>
      <c r="R67" s="211"/>
      <c r="S67" s="211"/>
      <c r="T67" s="213" t="s">
        <v>328</v>
      </c>
      <c r="U67" s="214">
        <f t="shared" si="5"/>
        <v>0</v>
      </c>
      <c r="V67" s="214">
        <f t="shared" si="6"/>
        <v>1</v>
      </c>
      <c r="W67" s="214" t="str">
        <f t="shared" si="7"/>
        <v>EN TERMINO</v>
      </c>
      <c r="X67" s="215" t="str">
        <f>IF(W67&amp;W68="CUMPLIDA","CUMPLIDA",IF(OR(W67="VENCIDA",W68="VENCIDA"),"VENCIDA",IF(U67+U68=4,"CUMPLIDA","EN TERMINO")))</f>
        <v>EN TERMINO</v>
      </c>
      <c r="AA67" s="44"/>
    </row>
    <row r="68" spans="1:27" ht="153" customHeight="1" x14ac:dyDescent="0.2">
      <c r="A68" s="188"/>
      <c r="B68" s="216"/>
      <c r="C68" s="216"/>
      <c r="D68" s="207" t="s">
        <v>329</v>
      </c>
      <c r="E68" s="221" t="s">
        <v>330</v>
      </c>
      <c r="F68" s="207" t="s">
        <v>331</v>
      </c>
      <c r="G68" s="230" t="s">
        <v>332</v>
      </c>
      <c r="H68" s="233">
        <v>1</v>
      </c>
      <c r="I68" s="209">
        <v>42552</v>
      </c>
      <c r="J68" s="209">
        <f>+J67</f>
        <v>42901</v>
      </c>
      <c r="K68" s="210">
        <f t="shared" si="0"/>
        <v>49.857142857142854</v>
      </c>
      <c r="L68" s="211" t="s">
        <v>333</v>
      </c>
      <c r="M68" s="211">
        <v>0.8</v>
      </c>
      <c r="N68" s="212">
        <f t="shared" si="1"/>
        <v>0.8</v>
      </c>
      <c r="O68" s="210">
        <f t="shared" si="2"/>
        <v>39.885714285714286</v>
      </c>
      <c r="P68" s="210">
        <f t="shared" si="3"/>
        <v>0</v>
      </c>
      <c r="Q68" s="210">
        <f t="shared" si="4"/>
        <v>0</v>
      </c>
      <c r="R68" s="211"/>
      <c r="S68" s="211"/>
      <c r="T68" s="213" t="s">
        <v>334</v>
      </c>
      <c r="U68" s="214">
        <f t="shared" si="5"/>
        <v>0</v>
      </c>
      <c r="V68" s="214">
        <f t="shared" si="6"/>
        <v>1</v>
      </c>
      <c r="W68" s="214" t="str">
        <f t="shared" si="7"/>
        <v>EN TERMINO</v>
      </c>
      <c r="X68" s="215"/>
      <c r="AA68" s="44"/>
    </row>
    <row r="69" spans="1:27" ht="127.5" customHeight="1" x14ac:dyDescent="0.2">
      <c r="A69" s="185">
        <v>33</v>
      </c>
      <c r="B69" s="206" t="s">
        <v>335</v>
      </c>
      <c r="C69" s="206" t="s">
        <v>80</v>
      </c>
      <c r="D69" s="206" t="s">
        <v>336</v>
      </c>
      <c r="E69" s="221" t="s">
        <v>337</v>
      </c>
      <c r="F69" s="221" t="s">
        <v>338</v>
      </c>
      <c r="G69" s="218" t="s">
        <v>339</v>
      </c>
      <c r="H69" s="234">
        <v>1</v>
      </c>
      <c r="I69" s="209">
        <v>42552</v>
      </c>
      <c r="J69" s="209">
        <v>42755</v>
      </c>
      <c r="K69" s="210">
        <f t="shared" si="0"/>
        <v>29</v>
      </c>
      <c r="L69" s="211" t="s">
        <v>333</v>
      </c>
      <c r="M69" s="211">
        <v>1</v>
      </c>
      <c r="N69" s="212">
        <f t="shared" si="1"/>
        <v>1</v>
      </c>
      <c r="O69" s="210">
        <f t="shared" si="2"/>
        <v>29</v>
      </c>
      <c r="P69" s="210">
        <f t="shared" si="3"/>
        <v>29</v>
      </c>
      <c r="Q69" s="210">
        <f t="shared" si="4"/>
        <v>29</v>
      </c>
      <c r="R69" s="211"/>
      <c r="S69" s="211"/>
      <c r="T69" s="213" t="s">
        <v>340</v>
      </c>
      <c r="U69" s="214">
        <f t="shared" si="5"/>
        <v>2</v>
      </c>
      <c r="V69" s="214">
        <f t="shared" si="6"/>
        <v>0</v>
      </c>
      <c r="W69" s="214" t="str">
        <f t="shared" si="7"/>
        <v>CUMPLIDA</v>
      </c>
      <c r="X69" s="215" t="str">
        <f>IF(W69&amp;W70="CUMPLIDA","CUMPLIDA",IF(OR(W69="VENCIDA",W70="VENCIDA"),"VENCIDA",IF(U69+U70=4,"CUMPLIDA","EN TERMINO")))</f>
        <v>EN TERMINO</v>
      </c>
      <c r="AA69" s="44"/>
    </row>
    <row r="70" spans="1:27" ht="236.25" customHeight="1" x14ac:dyDescent="0.2">
      <c r="A70" s="188"/>
      <c r="B70" s="216"/>
      <c r="C70" s="216"/>
      <c r="D70" s="216"/>
      <c r="E70" s="235" t="s">
        <v>341</v>
      </c>
      <c r="F70" s="235" t="s">
        <v>342</v>
      </c>
      <c r="G70" s="236" t="s">
        <v>343</v>
      </c>
      <c r="H70" s="237">
        <v>2</v>
      </c>
      <c r="I70" s="209">
        <v>42552</v>
      </c>
      <c r="J70" s="232">
        <v>42916</v>
      </c>
      <c r="K70" s="210">
        <f t="shared" si="0"/>
        <v>52</v>
      </c>
      <c r="L70" s="238" t="s">
        <v>344</v>
      </c>
      <c r="M70" s="211">
        <v>1</v>
      </c>
      <c r="N70" s="212">
        <f t="shared" si="1"/>
        <v>0.5</v>
      </c>
      <c r="O70" s="210">
        <f t="shared" si="2"/>
        <v>26</v>
      </c>
      <c r="P70" s="210">
        <f t="shared" si="3"/>
        <v>0</v>
      </c>
      <c r="Q70" s="210">
        <f t="shared" si="4"/>
        <v>0</v>
      </c>
      <c r="R70" s="211"/>
      <c r="S70" s="211"/>
      <c r="T70" s="213" t="s">
        <v>345</v>
      </c>
      <c r="U70" s="214">
        <f t="shared" si="5"/>
        <v>0</v>
      </c>
      <c r="V70" s="214">
        <f t="shared" si="6"/>
        <v>1</v>
      </c>
      <c r="W70" s="214" t="str">
        <f t="shared" si="7"/>
        <v>EN TERMINO</v>
      </c>
      <c r="X70" s="215"/>
      <c r="AA70" s="44"/>
    </row>
    <row r="71" spans="1:27" ht="76.5" x14ac:dyDescent="0.2">
      <c r="A71" s="185">
        <v>34</v>
      </c>
      <c r="B71" s="206" t="s">
        <v>346</v>
      </c>
      <c r="C71" s="206" t="s">
        <v>80</v>
      </c>
      <c r="D71" s="207" t="s">
        <v>347</v>
      </c>
      <c r="E71" s="221" t="s">
        <v>348</v>
      </c>
      <c r="F71" s="221" t="s">
        <v>349</v>
      </c>
      <c r="G71" s="236" t="s">
        <v>350</v>
      </c>
      <c r="H71" s="238">
        <v>4</v>
      </c>
      <c r="I71" s="209">
        <v>42552</v>
      </c>
      <c r="J71" s="209">
        <v>42766</v>
      </c>
      <c r="K71" s="210">
        <f t="shared" si="0"/>
        <v>30.571428571428573</v>
      </c>
      <c r="L71" s="211" t="s">
        <v>351</v>
      </c>
      <c r="M71" s="211">
        <v>4</v>
      </c>
      <c r="N71" s="212">
        <f t="shared" si="1"/>
        <v>1</v>
      </c>
      <c r="O71" s="210">
        <f t="shared" si="2"/>
        <v>30.571428571428573</v>
      </c>
      <c r="P71" s="210">
        <f t="shared" si="3"/>
        <v>30.571428571428573</v>
      </c>
      <c r="Q71" s="210">
        <f t="shared" si="4"/>
        <v>30.571428571428573</v>
      </c>
      <c r="R71" s="211"/>
      <c r="S71" s="211"/>
      <c r="T71" s="213" t="s">
        <v>352</v>
      </c>
      <c r="U71" s="214">
        <f t="shared" si="5"/>
        <v>2</v>
      </c>
      <c r="V71" s="214">
        <f t="shared" si="6"/>
        <v>0</v>
      </c>
      <c r="W71" s="214" t="str">
        <f t="shared" si="7"/>
        <v>CUMPLIDA</v>
      </c>
      <c r="X71" s="215" t="str">
        <f>IF(W71&amp;W72="CUMPLIDA","CUMPLIDA",IF(OR(W71="VENCIDA",W72="VENCIDA"),"VENCIDA",IF(U71+U72=4,"CUMPLIDA","EN TERMINO")))</f>
        <v>EN TERMINO</v>
      </c>
      <c r="AA71" s="44"/>
    </row>
    <row r="72" spans="1:27" ht="140.25" x14ac:dyDescent="0.2">
      <c r="A72" s="188"/>
      <c r="B72" s="216"/>
      <c r="C72" s="216"/>
      <c r="D72" s="218" t="s">
        <v>353</v>
      </c>
      <c r="E72" s="221" t="s">
        <v>354</v>
      </c>
      <c r="F72" s="221" t="s">
        <v>355</v>
      </c>
      <c r="G72" s="236" t="s">
        <v>356</v>
      </c>
      <c r="H72" s="238">
        <v>1</v>
      </c>
      <c r="I72" s="209">
        <v>42552</v>
      </c>
      <c r="J72" s="209">
        <v>42917</v>
      </c>
      <c r="K72" s="210">
        <f t="shared" si="0"/>
        <v>52.142857142857146</v>
      </c>
      <c r="L72" s="211" t="s">
        <v>357</v>
      </c>
      <c r="M72" s="211">
        <v>0</v>
      </c>
      <c r="N72" s="212">
        <f t="shared" si="1"/>
        <v>0</v>
      </c>
      <c r="O72" s="210">
        <f t="shared" si="2"/>
        <v>0</v>
      </c>
      <c r="P72" s="210">
        <f t="shared" si="3"/>
        <v>0</v>
      </c>
      <c r="Q72" s="210">
        <f t="shared" si="4"/>
        <v>0</v>
      </c>
      <c r="R72" s="211"/>
      <c r="S72" s="211"/>
      <c r="T72" s="213" t="s">
        <v>358</v>
      </c>
      <c r="U72" s="214">
        <f t="shared" si="5"/>
        <v>0</v>
      </c>
      <c r="V72" s="214">
        <f t="shared" si="6"/>
        <v>1</v>
      </c>
      <c r="W72" s="214" t="str">
        <f t="shared" si="7"/>
        <v>EN TERMINO</v>
      </c>
      <c r="X72" s="215"/>
      <c r="AA72" s="44"/>
    </row>
    <row r="73" spans="1:27" ht="331.5" x14ac:dyDescent="0.2">
      <c r="A73" s="185">
        <v>35</v>
      </c>
      <c r="B73" s="206" t="s">
        <v>359</v>
      </c>
      <c r="C73" s="206" t="s">
        <v>80</v>
      </c>
      <c r="D73" s="206" t="s">
        <v>360</v>
      </c>
      <c r="E73" s="218" t="s">
        <v>361</v>
      </c>
      <c r="F73" s="218" t="s">
        <v>362</v>
      </c>
      <c r="G73" s="218" t="s">
        <v>363</v>
      </c>
      <c r="H73" s="219">
        <v>47</v>
      </c>
      <c r="I73" s="209">
        <v>42583</v>
      </c>
      <c r="J73" s="209">
        <v>42735</v>
      </c>
      <c r="K73" s="210">
        <f t="shared" si="0"/>
        <v>21.714285714285715</v>
      </c>
      <c r="L73" s="211" t="s">
        <v>364</v>
      </c>
      <c r="M73" s="211">
        <v>47</v>
      </c>
      <c r="N73" s="212">
        <f t="shared" si="1"/>
        <v>1</v>
      </c>
      <c r="O73" s="210">
        <f t="shared" si="2"/>
        <v>21.714285714285715</v>
      </c>
      <c r="P73" s="210">
        <f t="shared" si="3"/>
        <v>21.714285714285715</v>
      </c>
      <c r="Q73" s="210">
        <f t="shared" si="4"/>
        <v>21.714285714285715</v>
      </c>
      <c r="R73" s="211"/>
      <c r="S73" s="211"/>
      <c r="T73" s="213" t="s">
        <v>365</v>
      </c>
      <c r="U73" s="214">
        <f t="shared" si="5"/>
        <v>2</v>
      </c>
      <c r="V73" s="214">
        <f t="shared" si="6"/>
        <v>0</v>
      </c>
      <c r="W73" s="214" t="str">
        <f t="shared" si="7"/>
        <v>CUMPLIDA</v>
      </c>
      <c r="X73" s="215" t="str">
        <f>IF(W73&amp;W74&amp;W75="CUMPLIDA","CUMPLIDA",IF(OR(W73="VENCIDA",W74="VENCIDA",W75="VENCIDA"),"VENCIDA",IF(U73+U74+U75=6,"CUMPLIDA","EN TERMINO")))</f>
        <v>EN TERMINO</v>
      </c>
      <c r="AA73" s="44"/>
    </row>
    <row r="74" spans="1:27" ht="127.5" x14ac:dyDescent="0.2">
      <c r="A74" s="187"/>
      <c r="B74" s="223"/>
      <c r="C74" s="223"/>
      <c r="D74" s="223"/>
      <c r="E74" s="218" t="s">
        <v>366</v>
      </c>
      <c r="F74" s="218" t="s">
        <v>367</v>
      </c>
      <c r="G74" s="218" t="s">
        <v>368</v>
      </c>
      <c r="H74" s="219">
        <v>1</v>
      </c>
      <c r="I74" s="209">
        <v>42583</v>
      </c>
      <c r="J74" s="232">
        <v>42916</v>
      </c>
      <c r="K74" s="210">
        <f t="shared" si="0"/>
        <v>47.571428571428569</v>
      </c>
      <c r="L74" s="211" t="s">
        <v>369</v>
      </c>
      <c r="M74" s="211">
        <v>0.8</v>
      </c>
      <c r="N74" s="212">
        <f t="shared" si="1"/>
        <v>0.8</v>
      </c>
      <c r="O74" s="210">
        <f t="shared" si="2"/>
        <v>38.057142857142857</v>
      </c>
      <c r="P74" s="210">
        <f t="shared" si="3"/>
        <v>0</v>
      </c>
      <c r="Q74" s="210">
        <f t="shared" si="4"/>
        <v>0</v>
      </c>
      <c r="R74" s="211"/>
      <c r="S74" s="211"/>
      <c r="T74" s="213" t="s">
        <v>370</v>
      </c>
      <c r="U74" s="214">
        <f t="shared" si="5"/>
        <v>0</v>
      </c>
      <c r="V74" s="214">
        <f t="shared" si="6"/>
        <v>1</v>
      </c>
      <c r="W74" s="214" t="str">
        <f t="shared" si="7"/>
        <v>EN TERMINO</v>
      </c>
      <c r="X74" s="215"/>
      <c r="AA74" s="44"/>
    </row>
    <row r="75" spans="1:27" ht="68.25" customHeight="1" x14ac:dyDescent="0.2">
      <c r="A75" s="188"/>
      <c r="B75" s="216"/>
      <c r="C75" s="216"/>
      <c r="D75" s="216"/>
      <c r="E75" s="218" t="s">
        <v>371</v>
      </c>
      <c r="F75" s="218" t="s">
        <v>372</v>
      </c>
      <c r="G75" s="218" t="s">
        <v>373</v>
      </c>
      <c r="H75" s="226">
        <v>1</v>
      </c>
      <c r="I75" s="209">
        <v>42644</v>
      </c>
      <c r="J75" s="209">
        <v>42735</v>
      </c>
      <c r="K75" s="210">
        <f t="shared" ref="K75:K124" si="13">(+J75-I75)/7</f>
        <v>13</v>
      </c>
      <c r="L75" s="211" t="s">
        <v>240</v>
      </c>
      <c r="M75" s="211">
        <v>1</v>
      </c>
      <c r="N75" s="212">
        <f t="shared" ref="N75:N124" si="14">IF(M75/H75&gt;1,1,+M75/H75)</f>
        <v>1</v>
      </c>
      <c r="O75" s="210">
        <f t="shared" ref="O75:O124" si="15">+K75*N75</f>
        <v>13</v>
      </c>
      <c r="P75" s="210">
        <f t="shared" ref="P75:P124" si="16">IF(J75&lt;=$R$7,O75,0)</f>
        <v>13</v>
      </c>
      <c r="Q75" s="210">
        <f t="shared" ref="Q75:Q124" si="17">IF($R$7&gt;=J75,K75,0)</f>
        <v>13</v>
      </c>
      <c r="R75" s="211"/>
      <c r="S75" s="211"/>
      <c r="T75" s="207" t="s">
        <v>374</v>
      </c>
      <c r="U75" s="214">
        <f t="shared" ref="U75:U124" si="18">IF(N75=100%,2,0)</f>
        <v>2</v>
      </c>
      <c r="V75" s="214">
        <f t="shared" ref="V75:V124" si="19">IF(J75&lt;$T$2,0,1)</f>
        <v>0</v>
      </c>
      <c r="W75" s="214" t="str">
        <f t="shared" ref="W75:W124" si="20">IF(U75+V75&gt;1,"CUMPLIDA",IF(V75=1,"EN TERMINO","VENCIDA"))</f>
        <v>CUMPLIDA</v>
      </c>
      <c r="X75" s="215"/>
      <c r="AA75" s="44"/>
    </row>
    <row r="76" spans="1:27" ht="89.25" x14ac:dyDescent="0.2">
      <c r="A76" s="185">
        <v>36</v>
      </c>
      <c r="B76" s="206" t="s">
        <v>375</v>
      </c>
      <c r="C76" s="206" t="s">
        <v>80</v>
      </c>
      <c r="D76" s="206" t="s">
        <v>376</v>
      </c>
      <c r="E76" s="218" t="s">
        <v>377</v>
      </c>
      <c r="F76" s="218" t="s">
        <v>378</v>
      </c>
      <c r="G76" s="218" t="s">
        <v>239</v>
      </c>
      <c r="H76" s="211">
        <v>1</v>
      </c>
      <c r="I76" s="209">
        <v>42552</v>
      </c>
      <c r="J76" s="209">
        <v>42735</v>
      </c>
      <c r="K76" s="210">
        <f t="shared" si="13"/>
        <v>26.142857142857142</v>
      </c>
      <c r="L76" s="239" t="s">
        <v>379</v>
      </c>
      <c r="M76" s="211">
        <v>1</v>
      </c>
      <c r="N76" s="212">
        <f t="shared" si="14"/>
        <v>1</v>
      </c>
      <c r="O76" s="210">
        <f t="shared" si="15"/>
        <v>26.142857142857142</v>
      </c>
      <c r="P76" s="210">
        <f t="shared" si="16"/>
        <v>26.142857142857142</v>
      </c>
      <c r="Q76" s="210">
        <f t="shared" si="17"/>
        <v>26.142857142857142</v>
      </c>
      <c r="R76" s="211"/>
      <c r="S76" s="211"/>
      <c r="T76" s="218" t="s">
        <v>380</v>
      </c>
      <c r="U76" s="214">
        <f t="shared" si="18"/>
        <v>2</v>
      </c>
      <c r="V76" s="214">
        <f t="shared" si="19"/>
        <v>0</v>
      </c>
      <c r="W76" s="214" t="str">
        <f t="shared" si="20"/>
        <v>CUMPLIDA</v>
      </c>
      <c r="X76" s="240" t="str">
        <f>IF(W76&amp;W77&amp;W78&amp;W79="CUMPLIDA","CUMPLIDA",IF(OR(W76="VENCIDA",W77="VENCIDA",W78="VENCIDA",W79="VENCIDA"),"VENCIDA",IF(U76+U77+U78+U79=8,"CUMPLIDA","EN TERMINO")))</f>
        <v>EN TERMINO</v>
      </c>
      <c r="AA76" s="44"/>
    </row>
    <row r="77" spans="1:27" ht="89.25" x14ac:dyDescent="0.2">
      <c r="A77" s="187"/>
      <c r="B77" s="223"/>
      <c r="C77" s="223"/>
      <c r="D77" s="223"/>
      <c r="E77" s="218" t="s">
        <v>381</v>
      </c>
      <c r="F77" s="218" t="s">
        <v>382</v>
      </c>
      <c r="G77" s="218" t="s">
        <v>138</v>
      </c>
      <c r="H77" s="211">
        <v>1</v>
      </c>
      <c r="I77" s="209">
        <v>42552</v>
      </c>
      <c r="J77" s="209">
        <v>42735</v>
      </c>
      <c r="K77" s="210">
        <f t="shared" si="13"/>
        <v>26.142857142857142</v>
      </c>
      <c r="L77" s="239" t="s">
        <v>383</v>
      </c>
      <c r="M77" s="211">
        <v>1</v>
      </c>
      <c r="N77" s="212">
        <f t="shared" si="14"/>
        <v>1</v>
      </c>
      <c r="O77" s="210">
        <f t="shared" si="15"/>
        <v>26.142857142857142</v>
      </c>
      <c r="P77" s="210">
        <f t="shared" si="16"/>
        <v>26.142857142857142</v>
      </c>
      <c r="Q77" s="210">
        <f t="shared" si="17"/>
        <v>26.142857142857142</v>
      </c>
      <c r="R77" s="211"/>
      <c r="S77" s="211"/>
      <c r="T77" s="213" t="s">
        <v>384</v>
      </c>
      <c r="U77" s="214">
        <f t="shared" si="18"/>
        <v>2</v>
      </c>
      <c r="V77" s="214">
        <f t="shared" si="19"/>
        <v>0</v>
      </c>
      <c r="W77" s="214" t="str">
        <f t="shared" si="20"/>
        <v>CUMPLIDA</v>
      </c>
      <c r="X77" s="241"/>
      <c r="AA77" s="44"/>
    </row>
    <row r="78" spans="1:27" ht="76.5" x14ac:dyDescent="0.2">
      <c r="A78" s="187"/>
      <c r="B78" s="223"/>
      <c r="C78" s="223"/>
      <c r="D78" s="223"/>
      <c r="E78" s="218" t="s">
        <v>385</v>
      </c>
      <c r="F78" s="218" t="s">
        <v>386</v>
      </c>
      <c r="G78" s="218" t="s">
        <v>387</v>
      </c>
      <c r="H78" s="219">
        <v>1</v>
      </c>
      <c r="I78" s="209">
        <v>42552</v>
      </c>
      <c r="J78" s="232">
        <v>42916</v>
      </c>
      <c r="K78" s="210">
        <f t="shared" si="13"/>
        <v>52</v>
      </c>
      <c r="L78" s="239" t="s">
        <v>379</v>
      </c>
      <c r="M78" s="211">
        <v>0</v>
      </c>
      <c r="N78" s="212">
        <f t="shared" si="14"/>
        <v>0</v>
      </c>
      <c r="O78" s="210">
        <f t="shared" si="15"/>
        <v>0</v>
      </c>
      <c r="P78" s="210">
        <f t="shared" si="16"/>
        <v>0</v>
      </c>
      <c r="Q78" s="210">
        <f t="shared" si="17"/>
        <v>0</v>
      </c>
      <c r="R78" s="211"/>
      <c r="S78" s="211"/>
      <c r="T78" s="218" t="s">
        <v>388</v>
      </c>
      <c r="U78" s="214">
        <f t="shared" si="18"/>
        <v>0</v>
      </c>
      <c r="V78" s="214">
        <f t="shared" si="19"/>
        <v>1</v>
      </c>
      <c r="W78" s="214" t="str">
        <f t="shared" si="20"/>
        <v>EN TERMINO</v>
      </c>
      <c r="X78" s="241"/>
      <c r="AA78" s="44"/>
    </row>
    <row r="79" spans="1:27" ht="51" x14ac:dyDescent="0.2">
      <c r="A79" s="188"/>
      <c r="B79" s="216"/>
      <c r="C79" s="216"/>
      <c r="D79" s="216"/>
      <c r="E79" s="218" t="s">
        <v>389</v>
      </c>
      <c r="F79" s="218" t="s">
        <v>390</v>
      </c>
      <c r="G79" s="218" t="s">
        <v>391</v>
      </c>
      <c r="H79" s="226">
        <v>1</v>
      </c>
      <c r="I79" s="209">
        <v>42552</v>
      </c>
      <c r="J79" s="232">
        <v>42916</v>
      </c>
      <c r="K79" s="210">
        <f t="shared" si="13"/>
        <v>52</v>
      </c>
      <c r="L79" s="239" t="s">
        <v>392</v>
      </c>
      <c r="M79" s="211">
        <v>0</v>
      </c>
      <c r="N79" s="212">
        <f t="shared" si="14"/>
        <v>0</v>
      </c>
      <c r="O79" s="210">
        <f t="shared" si="15"/>
        <v>0</v>
      </c>
      <c r="P79" s="210">
        <f t="shared" si="16"/>
        <v>0</v>
      </c>
      <c r="Q79" s="210">
        <f t="shared" si="17"/>
        <v>0</v>
      </c>
      <c r="R79" s="211"/>
      <c r="S79" s="211"/>
      <c r="T79" s="213" t="s">
        <v>393</v>
      </c>
      <c r="U79" s="214">
        <f t="shared" si="18"/>
        <v>0</v>
      </c>
      <c r="V79" s="214">
        <f t="shared" si="19"/>
        <v>1</v>
      </c>
      <c r="W79" s="214" t="str">
        <f t="shared" si="20"/>
        <v>EN TERMINO</v>
      </c>
      <c r="X79" s="242"/>
      <c r="AA79" s="44"/>
    </row>
    <row r="80" spans="1:27" ht="90" customHeight="1" x14ac:dyDescent="0.2">
      <c r="A80" s="185">
        <v>37</v>
      </c>
      <c r="B80" s="206" t="s">
        <v>394</v>
      </c>
      <c r="C80" s="206" t="s">
        <v>80</v>
      </c>
      <c r="D80" s="206" t="s">
        <v>395</v>
      </c>
      <c r="E80" s="213" t="s">
        <v>396</v>
      </c>
      <c r="F80" s="213" t="s">
        <v>397</v>
      </c>
      <c r="G80" s="218" t="s">
        <v>343</v>
      </c>
      <c r="H80" s="225">
        <v>1</v>
      </c>
      <c r="I80" s="209">
        <v>42552</v>
      </c>
      <c r="J80" s="209">
        <v>42735</v>
      </c>
      <c r="K80" s="210">
        <f t="shared" si="13"/>
        <v>26.142857142857142</v>
      </c>
      <c r="L80" s="239" t="s">
        <v>379</v>
      </c>
      <c r="M80" s="211">
        <v>1</v>
      </c>
      <c r="N80" s="212">
        <f t="shared" si="14"/>
        <v>1</v>
      </c>
      <c r="O80" s="210">
        <f t="shared" si="15"/>
        <v>26.142857142857142</v>
      </c>
      <c r="P80" s="210">
        <f t="shared" si="16"/>
        <v>26.142857142857142</v>
      </c>
      <c r="Q80" s="210">
        <f t="shared" si="17"/>
        <v>26.142857142857142</v>
      </c>
      <c r="R80" s="211"/>
      <c r="S80" s="211"/>
      <c r="T80" s="213" t="s">
        <v>398</v>
      </c>
      <c r="U80" s="214">
        <f t="shared" si="18"/>
        <v>2</v>
      </c>
      <c r="V80" s="214">
        <f t="shared" si="19"/>
        <v>0</v>
      </c>
      <c r="W80" s="214" t="str">
        <f t="shared" si="20"/>
        <v>CUMPLIDA</v>
      </c>
      <c r="X80" s="215" t="str">
        <f>IF(W80&amp;W81="CUMPLIDA","CUMPLIDA",IF(OR(W80="VENCIDA",W81="VENCIDA"),"VENCIDA",IF(U80+U81=4,"CUMPLIDA","EN TERMINO")))</f>
        <v>CUMPLIDA</v>
      </c>
      <c r="AA80" s="44"/>
    </row>
    <row r="81" spans="1:27" ht="79.5" customHeight="1" x14ac:dyDescent="0.2">
      <c r="A81" s="188"/>
      <c r="B81" s="216"/>
      <c r="C81" s="216"/>
      <c r="D81" s="216"/>
      <c r="E81" s="218" t="s">
        <v>399</v>
      </c>
      <c r="F81" s="218" t="s">
        <v>400</v>
      </c>
      <c r="G81" s="213" t="s">
        <v>401</v>
      </c>
      <c r="H81" s="225">
        <v>1</v>
      </c>
      <c r="I81" s="209">
        <v>42552</v>
      </c>
      <c r="J81" s="209">
        <v>42735</v>
      </c>
      <c r="K81" s="210">
        <f t="shared" si="13"/>
        <v>26.142857142857142</v>
      </c>
      <c r="L81" s="211" t="s">
        <v>402</v>
      </c>
      <c r="M81" s="211">
        <v>1</v>
      </c>
      <c r="N81" s="212">
        <f t="shared" si="14"/>
        <v>1</v>
      </c>
      <c r="O81" s="210">
        <f t="shared" si="15"/>
        <v>26.142857142857142</v>
      </c>
      <c r="P81" s="210">
        <f t="shared" si="16"/>
        <v>26.142857142857142</v>
      </c>
      <c r="Q81" s="210">
        <f t="shared" si="17"/>
        <v>26.142857142857142</v>
      </c>
      <c r="R81" s="211"/>
      <c r="S81" s="211"/>
      <c r="T81" s="213" t="s">
        <v>403</v>
      </c>
      <c r="U81" s="214">
        <f t="shared" si="18"/>
        <v>2</v>
      </c>
      <c r="V81" s="214">
        <f t="shared" si="19"/>
        <v>0</v>
      </c>
      <c r="W81" s="214" t="str">
        <f t="shared" si="20"/>
        <v>CUMPLIDA</v>
      </c>
      <c r="X81" s="215"/>
      <c r="AA81" s="44"/>
    </row>
    <row r="82" spans="1:27" ht="63.75" x14ac:dyDescent="0.2">
      <c r="A82" s="185">
        <v>38</v>
      </c>
      <c r="B82" s="206" t="s">
        <v>404</v>
      </c>
      <c r="C82" s="206" t="s">
        <v>43</v>
      </c>
      <c r="D82" s="206" t="s">
        <v>405</v>
      </c>
      <c r="E82" s="213" t="s">
        <v>406</v>
      </c>
      <c r="F82" s="213" t="s">
        <v>407</v>
      </c>
      <c r="G82" s="213" t="s">
        <v>408</v>
      </c>
      <c r="H82" s="211">
        <v>1</v>
      </c>
      <c r="I82" s="209">
        <v>42552</v>
      </c>
      <c r="J82" s="209">
        <v>42735</v>
      </c>
      <c r="K82" s="210">
        <f t="shared" si="13"/>
        <v>26.142857142857142</v>
      </c>
      <c r="L82" s="239" t="s">
        <v>379</v>
      </c>
      <c r="M82" s="211">
        <v>1</v>
      </c>
      <c r="N82" s="212">
        <f t="shared" si="14"/>
        <v>1</v>
      </c>
      <c r="O82" s="210">
        <f t="shared" si="15"/>
        <v>26.142857142857142</v>
      </c>
      <c r="P82" s="210">
        <f t="shared" si="16"/>
        <v>26.142857142857142</v>
      </c>
      <c r="Q82" s="210">
        <f t="shared" si="17"/>
        <v>26.142857142857142</v>
      </c>
      <c r="R82" s="211"/>
      <c r="S82" s="211"/>
      <c r="T82" s="213" t="s">
        <v>409</v>
      </c>
      <c r="U82" s="214">
        <f t="shared" si="18"/>
        <v>2</v>
      </c>
      <c r="V82" s="214">
        <f t="shared" si="19"/>
        <v>0</v>
      </c>
      <c r="W82" s="214" t="str">
        <f t="shared" si="20"/>
        <v>CUMPLIDA</v>
      </c>
      <c r="X82" s="215" t="str">
        <f>IF(W82&amp;W83&amp;W84="CUMPLIDA","CUMPLIDA",IF(OR(W82="VENCIDA",W83="VENCIDA",W84="VENCIDA"),"VENCIDA",IF(U82+U83+U84=6,"CUMPLIDA","EN TERMINO")))</f>
        <v>CUMPLIDA</v>
      </c>
      <c r="AA82" s="44"/>
    </row>
    <row r="83" spans="1:27" ht="55.5" customHeight="1" x14ac:dyDescent="0.2">
      <c r="A83" s="187"/>
      <c r="B83" s="223"/>
      <c r="C83" s="223"/>
      <c r="D83" s="223"/>
      <c r="E83" s="218" t="s">
        <v>410</v>
      </c>
      <c r="F83" s="218" t="s">
        <v>411</v>
      </c>
      <c r="G83" s="218" t="s">
        <v>412</v>
      </c>
      <c r="H83" s="226">
        <v>1</v>
      </c>
      <c r="I83" s="209">
        <v>42552</v>
      </c>
      <c r="J83" s="209">
        <v>42809</v>
      </c>
      <c r="K83" s="210">
        <f t="shared" si="13"/>
        <v>36.714285714285715</v>
      </c>
      <c r="L83" s="211" t="s">
        <v>402</v>
      </c>
      <c r="M83" s="211">
        <v>1</v>
      </c>
      <c r="N83" s="212">
        <f t="shared" si="14"/>
        <v>1</v>
      </c>
      <c r="O83" s="210">
        <f t="shared" si="15"/>
        <v>36.714285714285715</v>
      </c>
      <c r="P83" s="210">
        <f t="shared" si="16"/>
        <v>36.714285714285715</v>
      </c>
      <c r="Q83" s="210">
        <f t="shared" si="17"/>
        <v>36.714285714285715</v>
      </c>
      <c r="R83" s="211"/>
      <c r="S83" s="211"/>
      <c r="T83" s="213" t="s">
        <v>413</v>
      </c>
      <c r="U83" s="214">
        <f t="shared" si="18"/>
        <v>2</v>
      </c>
      <c r="V83" s="214">
        <f t="shared" si="19"/>
        <v>0</v>
      </c>
      <c r="W83" s="214" t="str">
        <f t="shared" si="20"/>
        <v>CUMPLIDA</v>
      </c>
      <c r="X83" s="215"/>
      <c r="AA83" s="44"/>
    </row>
    <row r="84" spans="1:27" ht="38.25" x14ac:dyDescent="0.2">
      <c r="A84" s="188"/>
      <c r="B84" s="216"/>
      <c r="C84" s="216"/>
      <c r="D84" s="216"/>
      <c r="E84" s="218" t="s">
        <v>414</v>
      </c>
      <c r="F84" s="218" t="s">
        <v>415</v>
      </c>
      <c r="G84" s="218" t="s">
        <v>416</v>
      </c>
      <c r="H84" s="226">
        <v>1</v>
      </c>
      <c r="I84" s="209">
        <v>42614</v>
      </c>
      <c r="J84" s="209">
        <v>42978</v>
      </c>
      <c r="K84" s="210">
        <f t="shared" si="13"/>
        <v>52</v>
      </c>
      <c r="L84" s="211" t="s">
        <v>417</v>
      </c>
      <c r="M84" s="211">
        <v>1</v>
      </c>
      <c r="N84" s="212">
        <f t="shared" si="14"/>
        <v>1</v>
      </c>
      <c r="O84" s="210">
        <f t="shared" si="15"/>
        <v>52</v>
      </c>
      <c r="P84" s="210">
        <f t="shared" si="16"/>
        <v>0</v>
      </c>
      <c r="Q84" s="210">
        <f t="shared" si="17"/>
        <v>0</v>
      </c>
      <c r="R84" s="211"/>
      <c r="S84" s="211"/>
      <c r="T84" s="213" t="s">
        <v>418</v>
      </c>
      <c r="U84" s="214">
        <f t="shared" si="18"/>
        <v>2</v>
      </c>
      <c r="V84" s="214">
        <f t="shared" si="19"/>
        <v>1</v>
      </c>
      <c r="W84" s="214" t="str">
        <f t="shared" si="20"/>
        <v>CUMPLIDA</v>
      </c>
      <c r="X84" s="215"/>
      <c r="AA84" s="44"/>
    </row>
    <row r="85" spans="1:27" ht="76.5" x14ac:dyDescent="0.2">
      <c r="A85" s="185">
        <v>39</v>
      </c>
      <c r="B85" s="206" t="s">
        <v>419</v>
      </c>
      <c r="C85" s="206" t="s">
        <v>80</v>
      </c>
      <c r="D85" s="206" t="s">
        <v>420</v>
      </c>
      <c r="E85" s="218" t="s">
        <v>421</v>
      </c>
      <c r="F85" s="218" t="s">
        <v>422</v>
      </c>
      <c r="G85" s="218" t="s">
        <v>423</v>
      </c>
      <c r="H85" s="226">
        <v>1</v>
      </c>
      <c r="I85" s="209">
        <v>42552</v>
      </c>
      <c r="J85" s="232">
        <v>42916</v>
      </c>
      <c r="K85" s="210">
        <f t="shared" si="13"/>
        <v>52</v>
      </c>
      <c r="L85" s="239" t="s">
        <v>424</v>
      </c>
      <c r="M85" s="211">
        <v>0.8</v>
      </c>
      <c r="N85" s="212">
        <f t="shared" si="14"/>
        <v>0.8</v>
      </c>
      <c r="O85" s="210">
        <f t="shared" si="15"/>
        <v>41.6</v>
      </c>
      <c r="P85" s="210">
        <f t="shared" si="16"/>
        <v>0</v>
      </c>
      <c r="Q85" s="210">
        <f t="shared" si="17"/>
        <v>0</v>
      </c>
      <c r="R85" s="211"/>
      <c r="S85" s="211"/>
      <c r="T85" s="213" t="s">
        <v>425</v>
      </c>
      <c r="U85" s="214">
        <f t="shared" si="18"/>
        <v>0</v>
      </c>
      <c r="V85" s="214">
        <f t="shared" si="19"/>
        <v>1</v>
      </c>
      <c r="W85" s="214" t="str">
        <f t="shared" si="20"/>
        <v>EN TERMINO</v>
      </c>
      <c r="X85" s="240" t="str">
        <f>IF(W85&amp;W86&amp;W87&amp;W88="CUMPLIDA","CUMPLIDA",IF(OR(W85="VENCIDA",W86="VENCIDA",W87="VENCIDA",W88="VENCIDA"),"VENCIDA",IF(U85+U86+U87+U88=8,"CUMPLIDA","EN TERMINO")))</f>
        <v>EN TERMINO</v>
      </c>
      <c r="AA85" s="44"/>
    </row>
    <row r="86" spans="1:27" ht="63.75" x14ac:dyDescent="0.2">
      <c r="A86" s="187"/>
      <c r="B86" s="223"/>
      <c r="C86" s="223"/>
      <c r="D86" s="223"/>
      <c r="E86" s="218" t="s">
        <v>426</v>
      </c>
      <c r="F86" s="218" t="s">
        <v>427</v>
      </c>
      <c r="G86" s="218" t="s">
        <v>343</v>
      </c>
      <c r="H86" s="226">
        <v>1</v>
      </c>
      <c r="I86" s="209">
        <v>42552</v>
      </c>
      <c r="J86" s="209">
        <v>42916</v>
      </c>
      <c r="K86" s="210">
        <f t="shared" si="13"/>
        <v>52</v>
      </c>
      <c r="L86" s="239" t="s">
        <v>424</v>
      </c>
      <c r="M86" s="211">
        <v>0.5</v>
      </c>
      <c r="N86" s="212">
        <f t="shared" si="14"/>
        <v>0.5</v>
      </c>
      <c r="O86" s="210">
        <f t="shared" si="15"/>
        <v>26</v>
      </c>
      <c r="P86" s="210">
        <f t="shared" si="16"/>
        <v>0</v>
      </c>
      <c r="Q86" s="210">
        <f t="shared" si="17"/>
        <v>0</v>
      </c>
      <c r="R86" s="211"/>
      <c r="S86" s="211"/>
      <c r="T86" s="239" t="s">
        <v>428</v>
      </c>
      <c r="U86" s="214">
        <f t="shared" si="18"/>
        <v>0</v>
      </c>
      <c r="V86" s="214">
        <f t="shared" si="19"/>
        <v>1</v>
      </c>
      <c r="W86" s="214" t="str">
        <f t="shared" si="20"/>
        <v>EN TERMINO</v>
      </c>
      <c r="X86" s="241"/>
      <c r="AA86" s="44"/>
    </row>
    <row r="87" spans="1:27" ht="102" x14ac:dyDescent="0.2">
      <c r="A87" s="187"/>
      <c r="B87" s="223"/>
      <c r="C87" s="223"/>
      <c r="D87" s="223"/>
      <c r="E87" s="218" t="s">
        <v>429</v>
      </c>
      <c r="F87" s="218" t="s">
        <v>430</v>
      </c>
      <c r="G87" s="218" t="s">
        <v>431</v>
      </c>
      <c r="H87" s="219">
        <v>2</v>
      </c>
      <c r="I87" s="209">
        <v>42552</v>
      </c>
      <c r="J87" s="209">
        <v>42916</v>
      </c>
      <c r="K87" s="210">
        <f t="shared" si="13"/>
        <v>52</v>
      </c>
      <c r="L87" s="211" t="s">
        <v>432</v>
      </c>
      <c r="M87" s="211">
        <v>0</v>
      </c>
      <c r="N87" s="212">
        <f t="shared" si="14"/>
        <v>0</v>
      </c>
      <c r="O87" s="210">
        <f t="shared" si="15"/>
        <v>0</v>
      </c>
      <c r="P87" s="210">
        <f t="shared" si="16"/>
        <v>0</v>
      </c>
      <c r="Q87" s="210">
        <f t="shared" si="17"/>
        <v>0</v>
      </c>
      <c r="R87" s="211"/>
      <c r="S87" s="211"/>
      <c r="T87" s="239" t="s">
        <v>433</v>
      </c>
      <c r="U87" s="214">
        <f t="shared" si="18"/>
        <v>0</v>
      </c>
      <c r="V87" s="214">
        <f t="shared" si="19"/>
        <v>1</v>
      </c>
      <c r="W87" s="214" t="str">
        <f t="shared" si="20"/>
        <v>EN TERMINO</v>
      </c>
      <c r="X87" s="241"/>
      <c r="AA87" s="44"/>
    </row>
    <row r="88" spans="1:27" ht="51" x14ac:dyDescent="0.2">
      <c r="A88" s="188"/>
      <c r="B88" s="216"/>
      <c r="C88" s="216"/>
      <c r="D88" s="216"/>
      <c r="E88" s="218" t="s">
        <v>434</v>
      </c>
      <c r="F88" s="218" t="s">
        <v>390</v>
      </c>
      <c r="G88" s="218" t="s">
        <v>423</v>
      </c>
      <c r="H88" s="226">
        <v>1</v>
      </c>
      <c r="I88" s="209">
        <v>42552</v>
      </c>
      <c r="J88" s="209">
        <v>42916</v>
      </c>
      <c r="K88" s="210">
        <f t="shared" si="13"/>
        <v>52</v>
      </c>
      <c r="L88" s="211" t="s">
        <v>402</v>
      </c>
      <c r="M88" s="211">
        <v>0</v>
      </c>
      <c r="N88" s="212">
        <f t="shared" si="14"/>
        <v>0</v>
      </c>
      <c r="O88" s="210">
        <f t="shared" si="15"/>
        <v>0</v>
      </c>
      <c r="P88" s="210">
        <f t="shared" si="16"/>
        <v>0</v>
      </c>
      <c r="Q88" s="210">
        <f t="shared" si="17"/>
        <v>0</v>
      </c>
      <c r="R88" s="211"/>
      <c r="S88" s="211"/>
      <c r="T88" s="239" t="s">
        <v>435</v>
      </c>
      <c r="U88" s="214">
        <f t="shared" si="18"/>
        <v>0</v>
      </c>
      <c r="V88" s="214">
        <f t="shared" si="19"/>
        <v>1</v>
      </c>
      <c r="W88" s="214" t="str">
        <f t="shared" si="20"/>
        <v>EN TERMINO</v>
      </c>
      <c r="X88" s="242"/>
      <c r="AA88" s="44"/>
    </row>
    <row r="89" spans="1:27" ht="76.5" x14ac:dyDescent="0.2">
      <c r="A89" s="185">
        <v>40</v>
      </c>
      <c r="B89" s="206" t="s">
        <v>436</v>
      </c>
      <c r="C89" s="206" t="s">
        <v>80</v>
      </c>
      <c r="D89" s="206" t="s">
        <v>420</v>
      </c>
      <c r="E89" s="218" t="s">
        <v>421</v>
      </c>
      <c r="F89" s="218" t="s">
        <v>422</v>
      </c>
      <c r="G89" s="218" t="s">
        <v>423</v>
      </c>
      <c r="H89" s="226">
        <v>1</v>
      </c>
      <c r="I89" s="209">
        <v>42552</v>
      </c>
      <c r="J89" s="232">
        <v>42916</v>
      </c>
      <c r="K89" s="210">
        <f t="shared" si="13"/>
        <v>52</v>
      </c>
      <c r="L89" s="239" t="s">
        <v>424</v>
      </c>
      <c r="M89" s="211">
        <v>0.8</v>
      </c>
      <c r="N89" s="212">
        <f t="shared" si="14"/>
        <v>0.8</v>
      </c>
      <c r="O89" s="210">
        <f t="shared" si="15"/>
        <v>41.6</v>
      </c>
      <c r="P89" s="210">
        <f t="shared" si="16"/>
        <v>0</v>
      </c>
      <c r="Q89" s="210">
        <f t="shared" si="17"/>
        <v>0</v>
      </c>
      <c r="R89" s="211"/>
      <c r="S89" s="211"/>
      <c r="T89" s="213" t="s">
        <v>425</v>
      </c>
      <c r="U89" s="214">
        <f t="shared" si="18"/>
        <v>0</v>
      </c>
      <c r="V89" s="214">
        <f t="shared" si="19"/>
        <v>1</v>
      </c>
      <c r="W89" s="214" t="str">
        <f t="shared" si="20"/>
        <v>EN TERMINO</v>
      </c>
      <c r="X89" s="240" t="str">
        <f>IF(W89&amp;W90&amp;W91&amp;W92="CUMPLIDA","CUMPLIDA",IF(OR(W89="VENCIDA",W90="VENCIDA",W91="VENCIDA",W92="VENCIDA"),"VENCIDA",IF(U89+U90+U91+U92=8,"CUMPLIDA","EN TERMINO")))</f>
        <v>EN TERMINO</v>
      </c>
      <c r="AA89" s="44"/>
    </row>
    <row r="90" spans="1:27" ht="63.75" x14ac:dyDescent="0.2">
      <c r="A90" s="187"/>
      <c r="B90" s="223"/>
      <c r="C90" s="223"/>
      <c r="D90" s="223"/>
      <c r="E90" s="218" t="s">
        <v>426</v>
      </c>
      <c r="F90" s="218" t="s">
        <v>437</v>
      </c>
      <c r="G90" s="218" t="s">
        <v>343</v>
      </c>
      <c r="H90" s="226">
        <v>1</v>
      </c>
      <c r="I90" s="209">
        <v>42552</v>
      </c>
      <c r="J90" s="209">
        <v>42916</v>
      </c>
      <c r="K90" s="210">
        <f t="shared" si="13"/>
        <v>52</v>
      </c>
      <c r="L90" s="239" t="s">
        <v>424</v>
      </c>
      <c r="M90" s="211">
        <v>0.5</v>
      </c>
      <c r="N90" s="212">
        <f t="shared" si="14"/>
        <v>0.5</v>
      </c>
      <c r="O90" s="210">
        <f t="shared" si="15"/>
        <v>26</v>
      </c>
      <c r="P90" s="210">
        <f t="shared" si="16"/>
        <v>0</v>
      </c>
      <c r="Q90" s="210">
        <f t="shared" si="17"/>
        <v>0</v>
      </c>
      <c r="R90" s="211"/>
      <c r="S90" s="211"/>
      <c r="T90" s="239" t="s">
        <v>428</v>
      </c>
      <c r="U90" s="214">
        <f t="shared" si="18"/>
        <v>0</v>
      </c>
      <c r="V90" s="214">
        <f t="shared" si="19"/>
        <v>1</v>
      </c>
      <c r="W90" s="214" t="str">
        <f t="shared" si="20"/>
        <v>EN TERMINO</v>
      </c>
      <c r="X90" s="241"/>
      <c r="AA90" s="44"/>
    </row>
    <row r="91" spans="1:27" ht="102" x14ac:dyDescent="0.2">
      <c r="A91" s="187"/>
      <c r="B91" s="223"/>
      <c r="C91" s="223"/>
      <c r="D91" s="223"/>
      <c r="E91" s="218" t="s">
        <v>429</v>
      </c>
      <c r="F91" s="218" t="s">
        <v>430</v>
      </c>
      <c r="G91" s="218" t="s">
        <v>431</v>
      </c>
      <c r="H91" s="219">
        <v>2</v>
      </c>
      <c r="I91" s="209">
        <v>42552</v>
      </c>
      <c r="J91" s="209">
        <v>42916</v>
      </c>
      <c r="K91" s="210">
        <f t="shared" si="13"/>
        <v>52</v>
      </c>
      <c r="L91" s="211" t="s">
        <v>432</v>
      </c>
      <c r="M91" s="211">
        <v>0</v>
      </c>
      <c r="N91" s="212">
        <f t="shared" si="14"/>
        <v>0</v>
      </c>
      <c r="O91" s="210">
        <f t="shared" si="15"/>
        <v>0</v>
      </c>
      <c r="P91" s="210">
        <f t="shared" si="16"/>
        <v>0</v>
      </c>
      <c r="Q91" s="210">
        <f t="shared" si="17"/>
        <v>0</v>
      </c>
      <c r="R91" s="211"/>
      <c r="S91" s="211"/>
      <c r="T91" s="239" t="s">
        <v>433</v>
      </c>
      <c r="U91" s="214">
        <f t="shared" si="18"/>
        <v>0</v>
      </c>
      <c r="V91" s="214">
        <f t="shared" si="19"/>
        <v>1</v>
      </c>
      <c r="W91" s="214" t="str">
        <f t="shared" si="20"/>
        <v>EN TERMINO</v>
      </c>
      <c r="X91" s="241"/>
      <c r="AA91" s="44"/>
    </row>
    <row r="92" spans="1:27" ht="51" x14ac:dyDescent="0.2">
      <c r="A92" s="188"/>
      <c r="B92" s="216"/>
      <c r="C92" s="216"/>
      <c r="D92" s="216"/>
      <c r="E92" s="218" t="s">
        <v>434</v>
      </c>
      <c r="F92" s="218" t="s">
        <v>390</v>
      </c>
      <c r="G92" s="218" t="s">
        <v>423</v>
      </c>
      <c r="H92" s="243">
        <v>1</v>
      </c>
      <c r="I92" s="209">
        <v>42552</v>
      </c>
      <c r="J92" s="209">
        <v>42916</v>
      </c>
      <c r="K92" s="210">
        <f t="shared" si="13"/>
        <v>52</v>
      </c>
      <c r="L92" s="211" t="s">
        <v>402</v>
      </c>
      <c r="M92" s="211">
        <v>0</v>
      </c>
      <c r="N92" s="212">
        <f t="shared" si="14"/>
        <v>0</v>
      </c>
      <c r="O92" s="210">
        <f t="shared" si="15"/>
        <v>0</v>
      </c>
      <c r="P92" s="210">
        <f t="shared" si="16"/>
        <v>0</v>
      </c>
      <c r="Q92" s="210">
        <f t="shared" si="17"/>
        <v>0</v>
      </c>
      <c r="R92" s="211"/>
      <c r="S92" s="211"/>
      <c r="T92" s="239" t="s">
        <v>435</v>
      </c>
      <c r="U92" s="214">
        <f t="shared" si="18"/>
        <v>0</v>
      </c>
      <c r="V92" s="214">
        <f t="shared" si="19"/>
        <v>1</v>
      </c>
      <c r="W92" s="214" t="str">
        <f t="shared" si="20"/>
        <v>EN TERMINO</v>
      </c>
      <c r="X92" s="242"/>
      <c r="AA92" s="44"/>
    </row>
    <row r="93" spans="1:27" ht="77.25" customHeight="1" x14ac:dyDescent="0.2">
      <c r="A93" s="185">
        <v>41</v>
      </c>
      <c r="B93" s="206" t="s">
        <v>438</v>
      </c>
      <c r="C93" s="206" t="s">
        <v>80</v>
      </c>
      <c r="D93" s="206" t="s">
        <v>439</v>
      </c>
      <c r="E93" s="218" t="s">
        <v>440</v>
      </c>
      <c r="F93" s="218" t="s">
        <v>441</v>
      </c>
      <c r="G93" s="213" t="s">
        <v>442</v>
      </c>
      <c r="H93" s="211">
        <v>12</v>
      </c>
      <c r="I93" s="209">
        <v>42522</v>
      </c>
      <c r="J93" s="209">
        <v>42551</v>
      </c>
      <c r="K93" s="210">
        <f t="shared" si="13"/>
        <v>4.1428571428571432</v>
      </c>
      <c r="L93" s="211" t="s">
        <v>392</v>
      </c>
      <c r="M93" s="211">
        <v>12</v>
      </c>
      <c r="N93" s="212">
        <f t="shared" si="14"/>
        <v>1</v>
      </c>
      <c r="O93" s="210">
        <f t="shared" si="15"/>
        <v>4.1428571428571432</v>
      </c>
      <c r="P93" s="210">
        <f t="shared" si="16"/>
        <v>4.1428571428571432</v>
      </c>
      <c r="Q93" s="210">
        <f t="shared" si="17"/>
        <v>4.1428571428571432</v>
      </c>
      <c r="R93" s="211"/>
      <c r="S93" s="211"/>
      <c r="T93" s="213" t="s">
        <v>443</v>
      </c>
      <c r="U93" s="214">
        <f t="shared" si="18"/>
        <v>2</v>
      </c>
      <c r="V93" s="214">
        <f t="shared" si="19"/>
        <v>0</v>
      </c>
      <c r="W93" s="214" t="str">
        <f t="shared" si="20"/>
        <v>CUMPLIDA</v>
      </c>
      <c r="X93" s="215" t="str">
        <f>IF(W93&amp;W94&amp;W95="CUMPLIDA","CUMPLIDA",IF(OR(W93="VENCIDA",W94="VENCIDA",W95="VENCIDA"),"VENCIDA",IF(U93+U94+U95=6,"CUMPLIDA","EN TERMINO")))</f>
        <v>EN TERMINO</v>
      </c>
      <c r="AA93" s="44"/>
    </row>
    <row r="94" spans="1:27" ht="93.75" customHeight="1" x14ac:dyDescent="0.2">
      <c r="A94" s="187"/>
      <c r="B94" s="223"/>
      <c r="C94" s="223"/>
      <c r="D94" s="223"/>
      <c r="E94" s="218" t="s">
        <v>444</v>
      </c>
      <c r="F94" s="218" t="s">
        <v>445</v>
      </c>
      <c r="G94" s="218" t="s">
        <v>423</v>
      </c>
      <c r="H94" s="234">
        <v>1</v>
      </c>
      <c r="I94" s="209">
        <v>42735</v>
      </c>
      <c r="J94" s="232">
        <v>42916</v>
      </c>
      <c r="K94" s="210">
        <f t="shared" si="13"/>
        <v>25.857142857142858</v>
      </c>
      <c r="L94" s="239" t="s">
        <v>424</v>
      </c>
      <c r="M94" s="211">
        <v>0.8</v>
      </c>
      <c r="N94" s="212">
        <f t="shared" si="14"/>
        <v>0.8</v>
      </c>
      <c r="O94" s="210">
        <f t="shared" si="15"/>
        <v>20.685714285714287</v>
      </c>
      <c r="P94" s="210">
        <f t="shared" si="16"/>
        <v>0</v>
      </c>
      <c r="Q94" s="210">
        <f t="shared" si="17"/>
        <v>0</v>
      </c>
      <c r="R94" s="211"/>
      <c r="S94" s="211"/>
      <c r="T94" s="213" t="s">
        <v>425</v>
      </c>
      <c r="U94" s="214">
        <f t="shared" si="18"/>
        <v>0</v>
      </c>
      <c r="V94" s="214">
        <f t="shared" si="19"/>
        <v>1</v>
      </c>
      <c r="W94" s="214" t="str">
        <f t="shared" si="20"/>
        <v>EN TERMINO</v>
      </c>
      <c r="X94" s="215"/>
      <c r="AA94" s="44"/>
    </row>
    <row r="95" spans="1:27" ht="96" customHeight="1" x14ac:dyDescent="0.2">
      <c r="A95" s="188"/>
      <c r="B95" s="216"/>
      <c r="C95" s="216"/>
      <c r="D95" s="216"/>
      <c r="E95" s="218" t="s">
        <v>446</v>
      </c>
      <c r="F95" s="218" t="s">
        <v>447</v>
      </c>
      <c r="G95" s="218" t="s">
        <v>423</v>
      </c>
      <c r="H95" s="234">
        <v>1</v>
      </c>
      <c r="I95" s="209">
        <v>42735</v>
      </c>
      <c r="J95" s="232">
        <v>42916</v>
      </c>
      <c r="K95" s="210">
        <f t="shared" si="13"/>
        <v>25.857142857142858</v>
      </c>
      <c r="L95" s="211" t="s">
        <v>392</v>
      </c>
      <c r="M95" s="211">
        <v>0.5</v>
      </c>
      <c r="N95" s="212">
        <f t="shared" si="14"/>
        <v>0.5</v>
      </c>
      <c r="O95" s="210">
        <f t="shared" si="15"/>
        <v>12.928571428571429</v>
      </c>
      <c r="P95" s="210">
        <f t="shared" si="16"/>
        <v>0</v>
      </c>
      <c r="Q95" s="210">
        <f t="shared" si="17"/>
        <v>0</v>
      </c>
      <c r="R95" s="211"/>
      <c r="S95" s="211"/>
      <c r="T95" s="213" t="s">
        <v>448</v>
      </c>
      <c r="U95" s="214">
        <f t="shared" si="18"/>
        <v>0</v>
      </c>
      <c r="V95" s="214">
        <f t="shared" si="19"/>
        <v>1</v>
      </c>
      <c r="W95" s="214" t="str">
        <f t="shared" si="20"/>
        <v>EN TERMINO</v>
      </c>
      <c r="X95" s="215"/>
      <c r="AA95" s="44"/>
    </row>
    <row r="96" spans="1:27" ht="63.75" x14ac:dyDescent="0.2">
      <c r="A96" s="185">
        <v>42</v>
      </c>
      <c r="B96" s="206" t="s">
        <v>449</v>
      </c>
      <c r="C96" s="206" t="s">
        <v>80</v>
      </c>
      <c r="D96" s="206" t="s">
        <v>450</v>
      </c>
      <c r="E96" s="213" t="s">
        <v>451</v>
      </c>
      <c r="F96" s="213" t="s">
        <v>452</v>
      </c>
      <c r="G96" s="213" t="s">
        <v>453</v>
      </c>
      <c r="H96" s="226">
        <v>1</v>
      </c>
      <c r="I96" s="209">
        <v>42552</v>
      </c>
      <c r="J96" s="209">
        <v>42704</v>
      </c>
      <c r="K96" s="210">
        <f t="shared" si="13"/>
        <v>21.714285714285715</v>
      </c>
      <c r="L96" s="211" t="s">
        <v>454</v>
      </c>
      <c r="M96" s="211">
        <v>1</v>
      </c>
      <c r="N96" s="212">
        <f t="shared" si="14"/>
        <v>1</v>
      </c>
      <c r="O96" s="210">
        <f t="shared" si="15"/>
        <v>21.714285714285715</v>
      </c>
      <c r="P96" s="210">
        <f t="shared" si="16"/>
        <v>21.714285714285715</v>
      </c>
      <c r="Q96" s="210">
        <f t="shared" si="17"/>
        <v>21.714285714285715</v>
      </c>
      <c r="R96" s="211"/>
      <c r="S96" s="211"/>
      <c r="T96" s="213" t="s">
        <v>455</v>
      </c>
      <c r="U96" s="214">
        <f t="shared" si="18"/>
        <v>2</v>
      </c>
      <c r="V96" s="214">
        <f t="shared" si="19"/>
        <v>0</v>
      </c>
      <c r="W96" s="214" t="str">
        <f t="shared" si="20"/>
        <v>CUMPLIDA</v>
      </c>
      <c r="X96" s="215" t="str">
        <f>IF(W96&amp;W97&amp;W98="CUMPLIDA","CUMPLIDA",IF(OR(W96="VENCIDA",W97="VENCIDA",W98="VENCIDA"),"VENCIDA",IF(U96+U97+U98=6,"CUMPLIDA","EN TERMINO")))</f>
        <v>CUMPLIDA</v>
      </c>
      <c r="AA96" s="44"/>
    </row>
    <row r="97" spans="1:27" ht="127.5" x14ac:dyDescent="0.2">
      <c r="A97" s="187"/>
      <c r="B97" s="223"/>
      <c r="C97" s="223"/>
      <c r="D97" s="223"/>
      <c r="E97" s="213" t="s">
        <v>456</v>
      </c>
      <c r="F97" s="213" t="s">
        <v>457</v>
      </c>
      <c r="G97" s="213" t="s">
        <v>458</v>
      </c>
      <c r="H97" s="226">
        <v>1</v>
      </c>
      <c r="I97" s="209">
        <v>42552</v>
      </c>
      <c r="J97" s="209">
        <v>42916</v>
      </c>
      <c r="K97" s="210">
        <f t="shared" si="13"/>
        <v>52</v>
      </c>
      <c r="L97" s="211" t="s">
        <v>454</v>
      </c>
      <c r="M97" s="211">
        <v>1</v>
      </c>
      <c r="N97" s="212">
        <f t="shared" si="14"/>
        <v>1</v>
      </c>
      <c r="O97" s="210">
        <f t="shared" si="15"/>
        <v>52</v>
      </c>
      <c r="P97" s="210">
        <f t="shared" si="16"/>
        <v>0</v>
      </c>
      <c r="Q97" s="210">
        <f t="shared" si="17"/>
        <v>0</v>
      </c>
      <c r="R97" s="211"/>
      <c r="S97" s="211"/>
      <c r="T97" s="213" t="s">
        <v>459</v>
      </c>
      <c r="U97" s="214">
        <f t="shared" si="18"/>
        <v>2</v>
      </c>
      <c r="V97" s="214">
        <f t="shared" si="19"/>
        <v>1</v>
      </c>
      <c r="W97" s="214" t="str">
        <f t="shared" si="20"/>
        <v>CUMPLIDA</v>
      </c>
      <c r="X97" s="215"/>
      <c r="AA97" s="44"/>
    </row>
    <row r="98" spans="1:27" ht="76.5" x14ac:dyDescent="0.2">
      <c r="A98" s="188"/>
      <c r="B98" s="216"/>
      <c r="C98" s="216"/>
      <c r="D98" s="216"/>
      <c r="E98" s="213" t="s">
        <v>460</v>
      </c>
      <c r="F98" s="213" t="s">
        <v>461</v>
      </c>
      <c r="G98" s="213" t="s">
        <v>462</v>
      </c>
      <c r="H98" s="226">
        <v>1</v>
      </c>
      <c r="I98" s="209">
        <v>42552</v>
      </c>
      <c r="J98" s="209">
        <v>42916</v>
      </c>
      <c r="K98" s="210">
        <f t="shared" si="13"/>
        <v>52</v>
      </c>
      <c r="L98" s="211" t="s">
        <v>463</v>
      </c>
      <c r="M98" s="211">
        <v>1</v>
      </c>
      <c r="N98" s="212">
        <f t="shared" si="14"/>
        <v>1</v>
      </c>
      <c r="O98" s="210">
        <f t="shared" si="15"/>
        <v>52</v>
      </c>
      <c r="P98" s="210">
        <f t="shared" si="16"/>
        <v>0</v>
      </c>
      <c r="Q98" s="210">
        <f t="shared" si="17"/>
        <v>0</v>
      </c>
      <c r="R98" s="211"/>
      <c r="S98" s="211"/>
      <c r="T98" s="213" t="s">
        <v>464</v>
      </c>
      <c r="U98" s="214">
        <f t="shared" si="18"/>
        <v>2</v>
      </c>
      <c r="V98" s="214">
        <f t="shared" si="19"/>
        <v>1</v>
      </c>
      <c r="W98" s="214" t="str">
        <f t="shared" si="20"/>
        <v>CUMPLIDA</v>
      </c>
      <c r="X98" s="215"/>
      <c r="AA98" s="44"/>
    </row>
    <row r="99" spans="1:27" ht="76.5" x14ac:dyDescent="0.2">
      <c r="A99" s="185">
        <v>43</v>
      </c>
      <c r="B99" s="206" t="s">
        <v>465</v>
      </c>
      <c r="C99" s="206" t="s">
        <v>80</v>
      </c>
      <c r="D99" s="206" t="s">
        <v>466</v>
      </c>
      <c r="E99" s="218" t="s">
        <v>421</v>
      </c>
      <c r="F99" s="218" t="s">
        <v>422</v>
      </c>
      <c r="G99" s="218" t="s">
        <v>423</v>
      </c>
      <c r="H99" s="226">
        <v>1</v>
      </c>
      <c r="I99" s="209">
        <v>42552</v>
      </c>
      <c r="J99" s="232">
        <v>42916</v>
      </c>
      <c r="K99" s="210">
        <f t="shared" si="13"/>
        <v>52</v>
      </c>
      <c r="L99" s="239" t="s">
        <v>424</v>
      </c>
      <c r="M99" s="211">
        <v>0.8</v>
      </c>
      <c r="N99" s="212">
        <f t="shared" si="14"/>
        <v>0.8</v>
      </c>
      <c r="O99" s="210">
        <f t="shared" si="15"/>
        <v>41.6</v>
      </c>
      <c r="P99" s="210">
        <f t="shared" si="16"/>
        <v>0</v>
      </c>
      <c r="Q99" s="210">
        <f t="shared" si="17"/>
        <v>0</v>
      </c>
      <c r="R99" s="211"/>
      <c r="S99" s="211"/>
      <c r="T99" s="213" t="s">
        <v>425</v>
      </c>
      <c r="U99" s="214">
        <f t="shared" si="18"/>
        <v>0</v>
      </c>
      <c r="V99" s="214">
        <f t="shared" si="19"/>
        <v>1</v>
      </c>
      <c r="W99" s="214" t="str">
        <f t="shared" si="20"/>
        <v>EN TERMINO</v>
      </c>
      <c r="X99" s="240" t="str">
        <f>IF(W99&amp;W100&amp;W101&amp;W102="CUMPLIDA","CUMPLIDA",IF(OR(W99="VENCIDA",W100="VENCIDA",W101="VENCIDA",W102="VENCIDA"),"VENCIDA",IF(U99+U100+U101+U102=8,"CUMPLIDA","EN TERMINO")))</f>
        <v>EN TERMINO</v>
      </c>
      <c r="AA99" s="44"/>
    </row>
    <row r="100" spans="1:27" ht="63.75" x14ac:dyDescent="0.2">
      <c r="A100" s="187"/>
      <c r="B100" s="223"/>
      <c r="C100" s="223"/>
      <c r="D100" s="223"/>
      <c r="E100" s="218" t="s">
        <v>426</v>
      </c>
      <c r="F100" s="218" t="s">
        <v>437</v>
      </c>
      <c r="G100" s="218" t="s">
        <v>343</v>
      </c>
      <c r="H100" s="226">
        <v>1</v>
      </c>
      <c r="I100" s="209">
        <v>42552</v>
      </c>
      <c r="J100" s="209">
        <v>42916</v>
      </c>
      <c r="K100" s="210">
        <f t="shared" si="13"/>
        <v>52</v>
      </c>
      <c r="L100" s="239" t="s">
        <v>424</v>
      </c>
      <c r="M100" s="211">
        <v>0</v>
      </c>
      <c r="N100" s="212">
        <f t="shared" si="14"/>
        <v>0</v>
      </c>
      <c r="O100" s="210">
        <f t="shared" si="15"/>
        <v>0</v>
      </c>
      <c r="P100" s="210">
        <f t="shared" si="16"/>
        <v>0</v>
      </c>
      <c r="Q100" s="210">
        <f t="shared" si="17"/>
        <v>0</v>
      </c>
      <c r="R100" s="211"/>
      <c r="S100" s="211"/>
      <c r="T100" s="239" t="s">
        <v>428</v>
      </c>
      <c r="U100" s="214">
        <f t="shared" si="18"/>
        <v>0</v>
      </c>
      <c r="V100" s="214">
        <f t="shared" si="19"/>
        <v>1</v>
      </c>
      <c r="W100" s="214" t="str">
        <f t="shared" si="20"/>
        <v>EN TERMINO</v>
      </c>
      <c r="X100" s="241"/>
      <c r="AA100" s="44"/>
    </row>
    <row r="101" spans="1:27" ht="102" x14ac:dyDescent="0.2">
      <c r="A101" s="187"/>
      <c r="B101" s="223"/>
      <c r="C101" s="223"/>
      <c r="D101" s="223"/>
      <c r="E101" s="218" t="s">
        <v>429</v>
      </c>
      <c r="F101" s="218" t="s">
        <v>430</v>
      </c>
      <c r="G101" s="218" t="s">
        <v>467</v>
      </c>
      <c r="H101" s="219">
        <v>2</v>
      </c>
      <c r="I101" s="209">
        <v>42552</v>
      </c>
      <c r="J101" s="209">
        <v>42916</v>
      </c>
      <c r="K101" s="210">
        <f t="shared" si="13"/>
        <v>52</v>
      </c>
      <c r="L101" s="211" t="s">
        <v>432</v>
      </c>
      <c r="M101" s="211">
        <v>0</v>
      </c>
      <c r="N101" s="212">
        <f t="shared" si="14"/>
        <v>0</v>
      </c>
      <c r="O101" s="210">
        <f t="shared" si="15"/>
        <v>0</v>
      </c>
      <c r="P101" s="210">
        <f t="shared" si="16"/>
        <v>0</v>
      </c>
      <c r="Q101" s="210">
        <f t="shared" si="17"/>
        <v>0</v>
      </c>
      <c r="R101" s="211"/>
      <c r="S101" s="211"/>
      <c r="T101" s="239" t="s">
        <v>435</v>
      </c>
      <c r="U101" s="214">
        <f t="shared" si="18"/>
        <v>0</v>
      </c>
      <c r="V101" s="214">
        <f t="shared" si="19"/>
        <v>1</v>
      </c>
      <c r="W101" s="214" t="str">
        <f t="shared" si="20"/>
        <v>EN TERMINO</v>
      </c>
      <c r="X101" s="241"/>
      <c r="AA101" s="44"/>
    </row>
    <row r="102" spans="1:27" ht="51" x14ac:dyDescent="0.2">
      <c r="A102" s="188"/>
      <c r="B102" s="216"/>
      <c r="C102" s="216"/>
      <c r="D102" s="216"/>
      <c r="E102" s="218" t="s">
        <v>434</v>
      </c>
      <c r="F102" s="218" t="s">
        <v>390</v>
      </c>
      <c r="G102" s="218" t="s">
        <v>462</v>
      </c>
      <c r="H102" s="243">
        <v>1</v>
      </c>
      <c r="I102" s="232">
        <v>42552</v>
      </c>
      <c r="J102" s="209">
        <v>42916</v>
      </c>
      <c r="K102" s="210">
        <f t="shared" si="13"/>
        <v>52</v>
      </c>
      <c r="L102" s="211" t="s">
        <v>392</v>
      </c>
      <c r="M102" s="211">
        <v>0</v>
      </c>
      <c r="N102" s="212">
        <f t="shared" si="14"/>
        <v>0</v>
      </c>
      <c r="O102" s="210">
        <f t="shared" si="15"/>
        <v>0</v>
      </c>
      <c r="P102" s="210">
        <f t="shared" si="16"/>
        <v>0</v>
      </c>
      <c r="Q102" s="210">
        <f t="shared" si="17"/>
        <v>0</v>
      </c>
      <c r="R102" s="211"/>
      <c r="S102" s="211"/>
      <c r="T102" s="239" t="s">
        <v>468</v>
      </c>
      <c r="U102" s="214">
        <f t="shared" si="18"/>
        <v>0</v>
      </c>
      <c r="V102" s="214">
        <f t="shared" si="19"/>
        <v>1</v>
      </c>
      <c r="W102" s="214" t="str">
        <f t="shared" si="20"/>
        <v>EN TERMINO</v>
      </c>
      <c r="X102" s="242"/>
      <c r="AA102" s="44"/>
    </row>
    <row r="103" spans="1:27" ht="89.25" customHeight="1" x14ac:dyDescent="0.2">
      <c r="A103" s="185">
        <v>44</v>
      </c>
      <c r="B103" s="206" t="s">
        <v>469</v>
      </c>
      <c r="C103" s="206" t="s">
        <v>80</v>
      </c>
      <c r="D103" s="206" t="s">
        <v>395</v>
      </c>
      <c r="E103" s="213" t="s">
        <v>396</v>
      </c>
      <c r="F103" s="213" t="s">
        <v>397</v>
      </c>
      <c r="G103" s="218" t="s">
        <v>343</v>
      </c>
      <c r="H103" s="219">
        <v>1</v>
      </c>
      <c r="I103" s="209">
        <v>42552</v>
      </c>
      <c r="J103" s="209">
        <v>42735</v>
      </c>
      <c r="K103" s="210">
        <f t="shared" si="13"/>
        <v>26.142857142857142</v>
      </c>
      <c r="L103" s="211" t="s">
        <v>454</v>
      </c>
      <c r="M103" s="211">
        <v>1</v>
      </c>
      <c r="N103" s="212">
        <f t="shared" si="14"/>
        <v>1</v>
      </c>
      <c r="O103" s="210">
        <f t="shared" si="15"/>
        <v>26.142857142857142</v>
      </c>
      <c r="P103" s="210">
        <f t="shared" si="16"/>
        <v>26.142857142857142</v>
      </c>
      <c r="Q103" s="210">
        <f t="shared" si="17"/>
        <v>26.142857142857142</v>
      </c>
      <c r="R103" s="211"/>
      <c r="S103" s="211"/>
      <c r="T103" s="213" t="s">
        <v>470</v>
      </c>
      <c r="U103" s="214">
        <f t="shared" si="18"/>
        <v>2</v>
      </c>
      <c r="V103" s="214">
        <f t="shared" si="19"/>
        <v>0</v>
      </c>
      <c r="W103" s="214" t="str">
        <f t="shared" si="20"/>
        <v>CUMPLIDA</v>
      </c>
      <c r="X103" s="215" t="str">
        <f>IF(W103&amp;W104="CUMPLIDA","CUMPLIDA",IF(OR(W103="VENCIDA",W104="VENCIDA"),"VENCIDA",IF(U103+U104=4,"CUMPLIDA","EN TERMINO")))</f>
        <v>CUMPLIDA</v>
      </c>
      <c r="AA103" s="44"/>
    </row>
    <row r="104" spans="1:27" ht="75" customHeight="1" x14ac:dyDescent="0.2">
      <c r="A104" s="188"/>
      <c r="B104" s="216"/>
      <c r="C104" s="216"/>
      <c r="D104" s="216"/>
      <c r="E104" s="218" t="s">
        <v>399</v>
      </c>
      <c r="F104" s="218" t="s">
        <v>400</v>
      </c>
      <c r="G104" s="213" t="s">
        <v>401</v>
      </c>
      <c r="H104" s="225">
        <v>1</v>
      </c>
      <c r="I104" s="209">
        <v>42552</v>
      </c>
      <c r="J104" s="209">
        <v>42735</v>
      </c>
      <c r="K104" s="210">
        <f t="shared" si="13"/>
        <v>26.142857142857142</v>
      </c>
      <c r="L104" s="211" t="s">
        <v>392</v>
      </c>
      <c r="M104" s="211">
        <v>1</v>
      </c>
      <c r="N104" s="212">
        <f t="shared" si="14"/>
        <v>1</v>
      </c>
      <c r="O104" s="210">
        <f t="shared" si="15"/>
        <v>26.142857142857142</v>
      </c>
      <c r="P104" s="210">
        <f t="shared" si="16"/>
        <v>26.142857142857142</v>
      </c>
      <c r="Q104" s="210">
        <f t="shared" si="17"/>
        <v>26.142857142857142</v>
      </c>
      <c r="R104" s="211"/>
      <c r="S104" s="211"/>
      <c r="T104" s="213" t="s">
        <v>471</v>
      </c>
      <c r="U104" s="214">
        <f t="shared" si="18"/>
        <v>2</v>
      </c>
      <c r="V104" s="214">
        <f t="shared" si="19"/>
        <v>0</v>
      </c>
      <c r="W104" s="214" t="str">
        <f t="shared" si="20"/>
        <v>CUMPLIDA</v>
      </c>
      <c r="X104" s="215"/>
      <c r="AA104" s="44"/>
    </row>
    <row r="105" spans="1:27" ht="100.5" customHeight="1" x14ac:dyDescent="0.2">
      <c r="A105" s="185">
        <v>45</v>
      </c>
      <c r="B105" s="206" t="s">
        <v>472</v>
      </c>
      <c r="C105" s="206" t="s">
        <v>80</v>
      </c>
      <c r="D105" s="206" t="s">
        <v>466</v>
      </c>
      <c r="E105" s="218" t="s">
        <v>421</v>
      </c>
      <c r="F105" s="218" t="s">
        <v>422</v>
      </c>
      <c r="G105" s="218" t="s">
        <v>423</v>
      </c>
      <c r="H105" s="226">
        <v>1</v>
      </c>
      <c r="I105" s="209">
        <v>42552</v>
      </c>
      <c r="J105" s="232">
        <v>42916</v>
      </c>
      <c r="K105" s="210">
        <f t="shared" si="13"/>
        <v>52</v>
      </c>
      <c r="L105" s="239" t="s">
        <v>424</v>
      </c>
      <c r="M105" s="211">
        <v>0.8</v>
      </c>
      <c r="N105" s="212">
        <f t="shared" si="14"/>
        <v>0.8</v>
      </c>
      <c r="O105" s="210">
        <f t="shared" si="15"/>
        <v>41.6</v>
      </c>
      <c r="P105" s="210">
        <f t="shared" si="16"/>
        <v>0</v>
      </c>
      <c r="Q105" s="210">
        <f t="shared" si="17"/>
        <v>0</v>
      </c>
      <c r="R105" s="211"/>
      <c r="S105" s="211"/>
      <c r="T105" s="213" t="s">
        <v>425</v>
      </c>
      <c r="U105" s="214">
        <f t="shared" si="18"/>
        <v>0</v>
      </c>
      <c r="V105" s="214">
        <f t="shared" si="19"/>
        <v>1</v>
      </c>
      <c r="W105" s="214" t="str">
        <f t="shared" si="20"/>
        <v>EN TERMINO</v>
      </c>
      <c r="X105" s="215" t="str">
        <f>IF(W105&amp;W106&amp;W107&amp;W108&amp;W109="CUMPLIDA","CUMPLIDA",IF(OR(W105="VENCIDA",W106="VENCIDA",W107="VENCIDA",W108="VENCIDA",W109="VENCIDA"),"VENCIDA",IF(U105+U106+U107+U108+U109=10,"CUMPLIDA","EN TERMINO")))</f>
        <v>EN TERMINO</v>
      </c>
      <c r="AA105" s="44"/>
    </row>
    <row r="106" spans="1:27" ht="138" customHeight="1" x14ac:dyDescent="0.2">
      <c r="A106" s="187"/>
      <c r="B106" s="223"/>
      <c r="C106" s="223"/>
      <c r="D106" s="223"/>
      <c r="E106" s="218" t="s">
        <v>426</v>
      </c>
      <c r="F106" s="218" t="s">
        <v>427</v>
      </c>
      <c r="G106" s="218" t="s">
        <v>473</v>
      </c>
      <c r="H106" s="219">
        <v>3</v>
      </c>
      <c r="I106" s="209">
        <v>42552</v>
      </c>
      <c r="J106" s="232">
        <v>42916</v>
      </c>
      <c r="K106" s="210">
        <f t="shared" si="13"/>
        <v>52</v>
      </c>
      <c r="L106" s="239" t="s">
        <v>424</v>
      </c>
      <c r="M106" s="211">
        <v>1.65</v>
      </c>
      <c r="N106" s="212">
        <f t="shared" si="14"/>
        <v>0.54999999999999993</v>
      </c>
      <c r="O106" s="210">
        <f t="shared" si="15"/>
        <v>28.599999999999998</v>
      </c>
      <c r="P106" s="210">
        <f t="shared" si="16"/>
        <v>0</v>
      </c>
      <c r="Q106" s="210">
        <f t="shared" si="17"/>
        <v>0</v>
      </c>
      <c r="R106" s="211"/>
      <c r="S106" s="211"/>
      <c r="T106" s="213" t="s">
        <v>474</v>
      </c>
      <c r="U106" s="214">
        <f t="shared" si="18"/>
        <v>0</v>
      </c>
      <c r="V106" s="214">
        <f t="shared" si="19"/>
        <v>1</v>
      </c>
      <c r="W106" s="214" t="str">
        <f t="shared" si="20"/>
        <v>EN TERMINO</v>
      </c>
      <c r="X106" s="215"/>
      <c r="AA106" s="44"/>
    </row>
    <row r="107" spans="1:27" ht="194.25" customHeight="1" x14ac:dyDescent="0.2">
      <c r="A107" s="187"/>
      <c r="B107" s="223"/>
      <c r="C107" s="223"/>
      <c r="D107" s="223"/>
      <c r="E107" s="218" t="s">
        <v>429</v>
      </c>
      <c r="F107" s="218" t="s">
        <v>430</v>
      </c>
      <c r="G107" s="218" t="s">
        <v>431</v>
      </c>
      <c r="H107" s="219">
        <v>2</v>
      </c>
      <c r="I107" s="209">
        <v>42552</v>
      </c>
      <c r="J107" s="209">
        <v>42825</v>
      </c>
      <c r="K107" s="210">
        <f t="shared" si="13"/>
        <v>39</v>
      </c>
      <c r="L107" s="211" t="s">
        <v>432</v>
      </c>
      <c r="M107" s="211">
        <v>2</v>
      </c>
      <c r="N107" s="212">
        <f t="shared" si="14"/>
        <v>1</v>
      </c>
      <c r="O107" s="210">
        <f t="shared" si="15"/>
        <v>39</v>
      </c>
      <c r="P107" s="210">
        <f t="shared" si="16"/>
        <v>0</v>
      </c>
      <c r="Q107" s="210">
        <f t="shared" si="17"/>
        <v>0</v>
      </c>
      <c r="R107" s="211"/>
      <c r="S107" s="211"/>
      <c r="T107" s="213" t="s">
        <v>475</v>
      </c>
      <c r="U107" s="214">
        <f t="shared" si="18"/>
        <v>2</v>
      </c>
      <c r="V107" s="214">
        <f t="shared" si="19"/>
        <v>0</v>
      </c>
      <c r="W107" s="214" t="str">
        <f t="shared" si="20"/>
        <v>CUMPLIDA</v>
      </c>
      <c r="X107" s="215"/>
      <c r="AA107" s="44"/>
    </row>
    <row r="108" spans="1:27" ht="51" x14ac:dyDescent="0.2">
      <c r="A108" s="187"/>
      <c r="B108" s="223"/>
      <c r="C108" s="223"/>
      <c r="D108" s="223"/>
      <c r="E108" s="218" t="s">
        <v>434</v>
      </c>
      <c r="F108" s="218" t="s">
        <v>390</v>
      </c>
      <c r="G108" s="218" t="s">
        <v>423</v>
      </c>
      <c r="H108" s="243">
        <v>1</v>
      </c>
      <c r="I108" s="209">
        <v>42552</v>
      </c>
      <c r="J108" s="232">
        <v>42916</v>
      </c>
      <c r="K108" s="210">
        <f t="shared" si="13"/>
        <v>52</v>
      </c>
      <c r="L108" s="211" t="s">
        <v>402</v>
      </c>
      <c r="M108" s="211">
        <v>0</v>
      </c>
      <c r="N108" s="212">
        <f t="shared" si="14"/>
        <v>0</v>
      </c>
      <c r="O108" s="210">
        <f t="shared" si="15"/>
        <v>0</v>
      </c>
      <c r="P108" s="210">
        <f t="shared" si="16"/>
        <v>0</v>
      </c>
      <c r="Q108" s="210">
        <f t="shared" si="17"/>
        <v>0</v>
      </c>
      <c r="R108" s="211"/>
      <c r="S108" s="211"/>
      <c r="T108" s="213" t="s">
        <v>476</v>
      </c>
      <c r="U108" s="214">
        <f t="shared" si="18"/>
        <v>0</v>
      </c>
      <c r="V108" s="214">
        <f t="shared" si="19"/>
        <v>1</v>
      </c>
      <c r="W108" s="214" t="str">
        <f t="shared" si="20"/>
        <v>EN TERMINO</v>
      </c>
      <c r="X108" s="215"/>
      <c r="AA108" s="44"/>
    </row>
    <row r="109" spans="1:27" ht="153" x14ac:dyDescent="0.2">
      <c r="A109" s="188"/>
      <c r="B109" s="216"/>
      <c r="C109" s="216"/>
      <c r="D109" s="216"/>
      <c r="E109" s="218" t="s">
        <v>477</v>
      </c>
      <c r="F109" s="218" t="s">
        <v>478</v>
      </c>
      <c r="G109" s="218" t="s">
        <v>479</v>
      </c>
      <c r="H109" s="219">
        <v>2</v>
      </c>
      <c r="I109" s="209">
        <v>42552</v>
      </c>
      <c r="J109" s="232">
        <v>42916</v>
      </c>
      <c r="K109" s="210">
        <f t="shared" si="13"/>
        <v>52</v>
      </c>
      <c r="L109" s="239" t="s">
        <v>424</v>
      </c>
      <c r="M109" s="211">
        <v>1.2</v>
      </c>
      <c r="N109" s="212">
        <f t="shared" si="14"/>
        <v>0.6</v>
      </c>
      <c r="O109" s="210">
        <f t="shared" si="15"/>
        <v>31.2</v>
      </c>
      <c r="P109" s="210">
        <f t="shared" si="16"/>
        <v>0</v>
      </c>
      <c r="Q109" s="210">
        <f t="shared" si="17"/>
        <v>0</v>
      </c>
      <c r="R109" s="211"/>
      <c r="S109" s="211"/>
      <c r="T109" s="213" t="s">
        <v>480</v>
      </c>
      <c r="U109" s="214">
        <f t="shared" si="18"/>
        <v>0</v>
      </c>
      <c r="V109" s="214">
        <f t="shared" si="19"/>
        <v>1</v>
      </c>
      <c r="W109" s="214" t="str">
        <f t="shared" si="20"/>
        <v>EN TERMINO</v>
      </c>
      <c r="X109" s="215"/>
      <c r="AA109" s="44"/>
    </row>
    <row r="110" spans="1:27" ht="76.5" x14ac:dyDescent="0.2">
      <c r="A110" s="185">
        <v>46</v>
      </c>
      <c r="B110" s="206" t="s">
        <v>481</v>
      </c>
      <c r="C110" s="206" t="s">
        <v>80</v>
      </c>
      <c r="D110" s="206" t="s">
        <v>466</v>
      </c>
      <c r="E110" s="218" t="s">
        <v>421</v>
      </c>
      <c r="F110" s="218" t="s">
        <v>422</v>
      </c>
      <c r="G110" s="218" t="s">
        <v>423</v>
      </c>
      <c r="H110" s="226">
        <v>1</v>
      </c>
      <c r="I110" s="209">
        <v>42552</v>
      </c>
      <c r="J110" s="232">
        <v>42916</v>
      </c>
      <c r="K110" s="210">
        <f t="shared" si="13"/>
        <v>52</v>
      </c>
      <c r="L110" s="239" t="s">
        <v>424</v>
      </c>
      <c r="M110" s="211">
        <v>0.8</v>
      </c>
      <c r="N110" s="212">
        <f t="shared" si="14"/>
        <v>0.8</v>
      </c>
      <c r="O110" s="210">
        <f t="shared" si="15"/>
        <v>41.6</v>
      </c>
      <c r="P110" s="210">
        <f t="shared" si="16"/>
        <v>0</v>
      </c>
      <c r="Q110" s="210">
        <f t="shared" si="17"/>
        <v>0</v>
      </c>
      <c r="R110" s="211"/>
      <c r="S110" s="211"/>
      <c r="T110" s="213" t="s">
        <v>425</v>
      </c>
      <c r="U110" s="214">
        <f t="shared" si="18"/>
        <v>0</v>
      </c>
      <c r="V110" s="214">
        <f t="shared" si="19"/>
        <v>1</v>
      </c>
      <c r="W110" s="214" t="str">
        <f t="shared" si="20"/>
        <v>EN TERMINO</v>
      </c>
      <c r="X110" s="240" t="str">
        <f>IF(W110&amp;W111&amp;W112&amp;W113="CUMPLIDA","CUMPLIDA",IF(OR(W110="VENCIDA",W111="VENCIDA",W112="VENCIDA",W113="VENCIDA"),"VENCIDA",IF(U110+U111+U112+U113=8,"CUMPLIDA","EN TERMINO")))</f>
        <v>EN TERMINO</v>
      </c>
      <c r="AA110" s="44"/>
    </row>
    <row r="111" spans="1:27" ht="63.75" x14ac:dyDescent="0.2">
      <c r="A111" s="187"/>
      <c r="B111" s="223"/>
      <c r="C111" s="223"/>
      <c r="D111" s="223"/>
      <c r="E111" s="218" t="s">
        <v>426</v>
      </c>
      <c r="F111" s="218" t="s">
        <v>427</v>
      </c>
      <c r="G111" s="218" t="s">
        <v>473</v>
      </c>
      <c r="H111" s="219">
        <v>3</v>
      </c>
      <c r="I111" s="209">
        <v>42552</v>
      </c>
      <c r="J111" s="232">
        <v>42916</v>
      </c>
      <c r="K111" s="210">
        <f t="shared" si="13"/>
        <v>52</v>
      </c>
      <c r="L111" s="239" t="s">
        <v>424</v>
      </c>
      <c r="M111" s="211">
        <v>1.65</v>
      </c>
      <c r="N111" s="212">
        <f t="shared" si="14"/>
        <v>0.54999999999999993</v>
      </c>
      <c r="O111" s="210">
        <f t="shared" si="15"/>
        <v>28.599999999999998</v>
      </c>
      <c r="P111" s="210">
        <f t="shared" si="16"/>
        <v>0</v>
      </c>
      <c r="Q111" s="210">
        <f t="shared" si="17"/>
        <v>0</v>
      </c>
      <c r="R111" s="211"/>
      <c r="S111" s="211"/>
      <c r="T111" s="213" t="s">
        <v>482</v>
      </c>
      <c r="U111" s="214">
        <f t="shared" si="18"/>
        <v>0</v>
      </c>
      <c r="V111" s="214">
        <f t="shared" si="19"/>
        <v>1</v>
      </c>
      <c r="W111" s="214" t="str">
        <f t="shared" si="20"/>
        <v>EN TERMINO</v>
      </c>
      <c r="X111" s="241"/>
      <c r="AA111" s="44"/>
    </row>
    <row r="112" spans="1:27" ht="102" x14ac:dyDescent="0.2">
      <c r="A112" s="187"/>
      <c r="B112" s="223"/>
      <c r="C112" s="223"/>
      <c r="D112" s="223"/>
      <c r="E112" s="218" t="s">
        <v>429</v>
      </c>
      <c r="F112" s="218" t="s">
        <v>430</v>
      </c>
      <c r="G112" s="218" t="s">
        <v>431</v>
      </c>
      <c r="H112" s="219">
        <v>2</v>
      </c>
      <c r="I112" s="209">
        <v>42552</v>
      </c>
      <c r="J112" s="232">
        <v>42916</v>
      </c>
      <c r="K112" s="210">
        <f t="shared" si="13"/>
        <v>52</v>
      </c>
      <c r="L112" s="211" t="s">
        <v>483</v>
      </c>
      <c r="M112" s="211">
        <v>0</v>
      </c>
      <c r="N112" s="212">
        <f t="shared" si="14"/>
        <v>0</v>
      </c>
      <c r="O112" s="210">
        <f t="shared" si="15"/>
        <v>0</v>
      </c>
      <c r="P112" s="210">
        <f t="shared" si="16"/>
        <v>0</v>
      </c>
      <c r="Q112" s="210">
        <f t="shared" si="17"/>
        <v>0</v>
      </c>
      <c r="R112" s="211"/>
      <c r="S112" s="211"/>
      <c r="T112" s="213" t="s">
        <v>484</v>
      </c>
      <c r="U112" s="214">
        <f t="shared" si="18"/>
        <v>0</v>
      </c>
      <c r="V112" s="214">
        <f t="shared" si="19"/>
        <v>1</v>
      </c>
      <c r="W112" s="214" t="str">
        <f t="shared" si="20"/>
        <v>EN TERMINO</v>
      </c>
      <c r="X112" s="241"/>
      <c r="AA112" s="44"/>
    </row>
    <row r="113" spans="1:27" ht="51" x14ac:dyDescent="0.2">
      <c r="A113" s="188"/>
      <c r="B113" s="216"/>
      <c r="C113" s="216"/>
      <c r="D113" s="216"/>
      <c r="E113" s="218" t="s">
        <v>434</v>
      </c>
      <c r="F113" s="218" t="s">
        <v>390</v>
      </c>
      <c r="G113" s="218" t="s">
        <v>423</v>
      </c>
      <c r="H113" s="243">
        <v>1</v>
      </c>
      <c r="I113" s="209">
        <v>42552</v>
      </c>
      <c r="J113" s="232">
        <v>42916</v>
      </c>
      <c r="K113" s="210">
        <f t="shared" si="13"/>
        <v>52</v>
      </c>
      <c r="L113" s="211" t="s">
        <v>485</v>
      </c>
      <c r="M113" s="211">
        <v>0</v>
      </c>
      <c r="N113" s="212">
        <f t="shared" si="14"/>
        <v>0</v>
      </c>
      <c r="O113" s="210">
        <f t="shared" si="15"/>
        <v>0</v>
      </c>
      <c r="P113" s="210">
        <f t="shared" si="16"/>
        <v>0</v>
      </c>
      <c r="Q113" s="210">
        <f t="shared" si="17"/>
        <v>0</v>
      </c>
      <c r="R113" s="211"/>
      <c r="S113" s="211"/>
      <c r="T113" s="213" t="s">
        <v>476</v>
      </c>
      <c r="U113" s="214">
        <f t="shared" si="18"/>
        <v>0</v>
      </c>
      <c r="V113" s="214">
        <f t="shared" si="19"/>
        <v>1</v>
      </c>
      <c r="W113" s="214" t="str">
        <f t="shared" si="20"/>
        <v>EN TERMINO</v>
      </c>
      <c r="X113" s="242"/>
      <c r="AA113" s="44"/>
    </row>
    <row r="114" spans="1:27" ht="204" x14ac:dyDescent="0.2">
      <c r="A114" s="47">
        <v>47</v>
      </c>
      <c r="B114" s="207" t="s">
        <v>1243</v>
      </c>
      <c r="C114" s="207" t="s">
        <v>80</v>
      </c>
      <c r="D114" s="207" t="s">
        <v>486</v>
      </c>
      <c r="E114" s="213" t="s">
        <v>487</v>
      </c>
      <c r="F114" s="213" t="s">
        <v>488</v>
      </c>
      <c r="G114" s="213" t="s">
        <v>489</v>
      </c>
      <c r="H114" s="211">
        <v>3</v>
      </c>
      <c r="I114" s="209">
        <v>42552</v>
      </c>
      <c r="J114" s="232">
        <v>42916</v>
      </c>
      <c r="K114" s="210">
        <f t="shared" si="13"/>
        <v>52</v>
      </c>
      <c r="L114" s="211" t="s">
        <v>392</v>
      </c>
      <c r="M114" s="211">
        <v>0.6</v>
      </c>
      <c r="N114" s="212">
        <f t="shared" si="14"/>
        <v>0.19999999999999998</v>
      </c>
      <c r="O114" s="210">
        <f t="shared" si="15"/>
        <v>10.399999999999999</v>
      </c>
      <c r="P114" s="210">
        <f t="shared" si="16"/>
        <v>0</v>
      </c>
      <c r="Q114" s="210">
        <f t="shared" si="17"/>
        <v>0</v>
      </c>
      <c r="R114" s="211"/>
      <c r="S114" s="211"/>
      <c r="T114" s="213" t="s">
        <v>490</v>
      </c>
      <c r="U114" s="214">
        <f t="shared" si="18"/>
        <v>0</v>
      </c>
      <c r="V114" s="214">
        <f t="shared" si="19"/>
        <v>1</v>
      </c>
      <c r="W114" s="214" t="str">
        <f t="shared" si="20"/>
        <v>EN TERMINO</v>
      </c>
      <c r="X114" s="214" t="str">
        <f t="shared" ref="X114:X115" si="21">IF(W114="CUMPLIDA","CUMPLIDA",IF(W114="EN TERMINO","EN TERMINO","VENCIDA"))</f>
        <v>EN TERMINO</v>
      </c>
      <c r="AA114" s="44"/>
    </row>
    <row r="115" spans="1:27" ht="140.25" x14ac:dyDescent="0.2">
      <c r="A115" s="47">
        <v>48</v>
      </c>
      <c r="B115" s="207" t="s">
        <v>491</v>
      </c>
      <c r="C115" s="207" t="s">
        <v>80</v>
      </c>
      <c r="D115" s="207" t="s">
        <v>492</v>
      </c>
      <c r="E115" s="213" t="s">
        <v>493</v>
      </c>
      <c r="F115" s="218" t="s">
        <v>494</v>
      </c>
      <c r="G115" s="213" t="s">
        <v>401</v>
      </c>
      <c r="H115" s="225">
        <v>1</v>
      </c>
      <c r="I115" s="209">
        <v>42552</v>
      </c>
      <c r="J115" s="232">
        <v>42916</v>
      </c>
      <c r="K115" s="210">
        <f t="shared" si="13"/>
        <v>52</v>
      </c>
      <c r="L115" s="211" t="s">
        <v>392</v>
      </c>
      <c r="M115" s="211">
        <v>0.9</v>
      </c>
      <c r="N115" s="212">
        <f t="shared" si="14"/>
        <v>0.9</v>
      </c>
      <c r="O115" s="210">
        <f t="shared" si="15"/>
        <v>46.800000000000004</v>
      </c>
      <c r="P115" s="210">
        <f t="shared" si="16"/>
        <v>0</v>
      </c>
      <c r="Q115" s="210">
        <f t="shared" si="17"/>
        <v>0</v>
      </c>
      <c r="R115" s="211"/>
      <c r="S115" s="211"/>
      <c r="T115" s="213" t="s">
        <v>495</v>
      </c>
      <c r="U115" s="214">
        <f t="shared" si="18"/>
        <v>0</v>
      </c>
      <c r="V115" s="214">
        <f t="shared" si="19"/>
        <v>1</v>
      </c>
      <c r="W115" s="214" t="str">
        <f t="shared" si="20"/>
        <v>EN TERMINO</v>
      </c>
      <c r="X115" s="214" t="str">
        <f t="shared" si="21"/>
        <v>EN TERMINO</v>
      </c>
      <c r="AA115" s="44"/>
    </row>
    <row r="116" spans="1:27" ht="123" customHeight="1" x14ac:dyDescent="0.2">
      <c r="A116" s="185">
        <v>49</v>
      </c>
      <c r="B116" s="206" t="s">
        <v>496</v>
      </c>
      <c r="C116" s="206" t="s">
        <v>80</v>
      </c>
      <c r="D116" s="206" t="s">
        <v>497</v>
      </c>
      <c r="E116" s="207" t="s">
        <v>498</v>
      </c>
      <c r="F116" s="207" t="s">
        <v>499</v>
      </c>
      <c r="G116" s="213" t="s">
        <v>343</v>
      </c>
      <c r="H116" s="225">
        <v>1</v>
      </c>
      <c r="I116" s="209">
        <v>42552</v>
      </c>
      <c r="J116" s="209">
        <v>42755</v>
      </c>
      <c r="K116" s="210">
        <f t="shared" si="13"/>
        <v>29</v>
      </c>
      <c r="L116" s="211" t="s">
        <v>500</v>
      </c>
      <c r="M116" s="211">
        <v>1</v>
      </c>
      <c r="N116" s="212">
        <f t="shared" si="14"/>
        <v>1</v>
      </c>
      <c r="O116" s="210">
        <f t="shared" si="15"/>
        <v>29</v>
      </c>
      <c r="P116" s="210">
        <f t="shared" si="16"/>
        <v>29</v>
      </c>
      <c r="Q116" s="210">
        <f t="shared" si="17"/>
        <v>29</v>
      </c>
      <c r="R116" s="211"/>
      <c r="S116" s="211"/>
      <c r="T116" s="213" t="s">
        <v>501</v>
      </c>
      <c r="U116" s="214">
        <f t="shared" si="18"/>
        <v>2</v>
      </c>
      <c r="V116" s="214">
        <f t="shared" si="19"/>
        <v>0</v>
      </c>
      <c r="W116" s="214" t="str">
        <f t="shared" si="20"/>
        <v>CUMPLIDA</v>
      </c>
      <c r="X116" s="215" t="str">
        <f>IF(W116&amp;W117="CUMPLIDA","CUMPLIDA",IF(OR(W116="VENCIDA",W117="VENCIDA"),"VENCIDA",IF(U116+U117=4,"CUMPLIDA","EN TERMINO")))</f>
        <v>CUMPLIDA</v>
      </c>
      <c r="AA116" s="44"/>
    </row>
    <row r="117" spans="1:27" ht="75.75" customHeight="1" x14ac:dyDescent="0.2">
      <c r="A117" s="188"/>
      <c r="B117" s="216"/>
      <c r="C117" s="216"/>
      <c r="D117" s="216"/>
      <c r="E117" s="207" t="s">
        <v>502</v>
      </c>
      <c r="F117" s="207" t="s">
        <v>503</v>
      </c>
      <c r="G117" s="213" t="s">
        <v>462</v>
      </c>
      <c r="H117" s="225">
        <v>1</v>
      </c>
      <c r="I117" s="209">
        <v>42552</v>
      </c>
      <c r="J117" s="209">
        <v>42755</v>
      </c>
      <c r="K117" s="210">
        <f t="shared" si="13"/>
        <v>29</v>
      </c>
      <c r="L117" s="211" t="s">
        <v>500</v>
      </c>
      <c r="M117" s="211">
        <v>1</v>
      </c>
      <c r="N117" s="212">
        <f t="shared" si="14"/>
        <v>1</v>
      </c>
      <c r="O117" s="210">
        <f t="shared" si="15"/>
        <v>29</v>
      </c>
      <c r="P117" s="210">
        <f t="shared" si="16"/>
        <v>29</v>
      </c>
      <c r="Q117" s="210">
        <f t="shared" si="17"/>
        <v>29</v>
      </c>
      <c r="R117" s="211"/>
      <c r="S117" s="211"/>
      <c r="T117" s="213" t="s">
        <v>501</v>
      </c>
      <c r="U117" s="214">
        <f t="shared" si="18"/>
        <v>2</v>
      </c>
      <c r="V117" s="214">
        <f t="shared" si="19"/>
        <v>0</v>
      </c>
      <c r="W117" s="214" t="str">
        <f t="shared" si="20"/>
        <v>CUMPLIDA</v>
      </c>
      <c r="X117" s="215"/>
      <c r="AA117" s="44"/>
    </row>
    <row r="118" spans="1:27" ht="165.75" x14ac:dyDescent="0.2">
      <c r="A118" s="47">
        <v>50</v>
      </c>
      <c r="B118" s="207" t="s">
        <v>504</v>
      </c>
      <c r="C118" s="207" t="s">
        <v>80</v>
      </c>
      <c r="D118" s="207" t="s">
        <v>505</v>
      </c>
      <c r="E118" s="213" t="s">
        <v>506</v>
      </c>
      <c r="F118" s="213" t="s">
        <v>507</v>
      </c>
      <c r="G118" s="213" t="s">
        <v>508</v>
      </c>
      <c r="H118" s="211">
        <v>1</v>
      </c>
      <c r="I118" s="209">
        <v>42552</v>
      </c>
      <c r="J118" s="232">
        <v>42825</v>
      </c>
      <c r="K118" s="210">
        <f t="shared" si="13"/>
        <v>39</v>
      </c>
      <c r="L118" s="211" t="s">
        <v>392</v>
      </c>
      <c r="M118" s="211">
        <v>1</v>
      </c>
      <c r="N118" s="212">
        <f t="shared" si="14"/>
        <v>1</v>
      </c>
      <c r="O118" s="210">
        <f t="shared" si="15"/>
        <v>39</v>
      </c>
      <c r="P118" s="210">
        <f t="shared" si="16"/>
        <v>0</v>
      </c>
      <c r="Q118" s="210">
        <f t="shared" si="17"/>
        <v>0</v>
      </c>
      <c r="R118" s="211"/>
      <c r="S118" s="211"/>
      <c r="T118" s="213" t="s">
        <v>509</v>
      </c>
      <c r="U118" s="214">
        <f t="shared" si="18"/>
        <v>2</v>
      </c>
      <c r="V118" s="214">
        <f t="shared" si="19"/>
        <v>0</v>
      </c>
      <c r="W118" s="214" t="str">
        <f t="shared" si="20"/>
        <v>CUMPLIDA</v>
      </c>
      <c r="X118" s="214" t="str">
        <f t="shared" ref="X118:X121" si="22">IF(W118="CUMPLIDA","CUMPLIDA",IF(W118="EN TERMINO","EN TERMINO","VENCIDA"))</f>
        <v>CUMPLIDA</v>
      </c>
      <c r="AA118" s="44"/>
    </row>
    <row r="119" spans="1:27" ht="255" x14ac:dyDescent="0.2">
      <c r="A119" s="47">
        <v>51</v>
      </c>
      <c r="B119" s="207" t="s">
        <v>1244</v>
      </c>
      <c r="C119" s="207" t="s">
        <v>80</v>
      </c>
      <c r="D119" s="207" t="s">
        <v>510</v>
      </c>
      <c r="E119" s="213" t="s">
        <v>511</v>
      </c>
      <c r="F119" s="213" t="s">
        <v>512</v>
      </c>
      <c r="G119" s="213" t="s">
        <v>513</v>
      </c>
      <c r="H119" s="210">
        <v>3</v>
      </c>
      <c r="I119" s="209">
        <v>42552</v>
      </c>
      <c r="J119" s="232">
        <v>42825</v>
      </c>
      <c r="K119" s="210">
        <f t="shared" si="13"/>
        <v>39</v>
      </c>
      <c r="L119" s="211" t="s">
        <v>392</v>
      </c>
      <c r="M119" s="211">
        <v>3</v>
      </c>
      <c r="N119" s="212">
        <f t="shared" si="14"/>
        <v>1</v>
      </c>
      <c r="O119" s="210">
        <f t="shared" si="15"/>
        <v>39</v>
      </c>
      <c r="P119" s="210">
        <f t="shared" si="16"/>
        <v>0</v>
      </c>
      <c r="Q119" s="210">
        <f t="shared" si="17"/>
        <v>0</v>
      </c>
      <c r="R119" s="211"/>
      <c r="S119" s="211"/>
      <c r="T119" s="213" t="s">
        <v>514</v>
      </c>
      <c r="U119" s="214">
        <f t="shared" si="18"/>
        <v>2</v>
      </c>
      <c r="V119" s="214">
        <f t="shared" si="19"/>
        <v>0</v>
      </c>
      <c r="W119" s="214" t="str">
        <f t="shared" si="20"/>
        <v>CUMPLIDA</v>
      </c>
      <c r="X119" s="214" t="str">
        <f t="shared" si="22"/>
        <v>CUMPLIDA</v>
      </c>
      <c r="AA119" s="44"/>
    </row>
    <row r="120" spans="1:27" ht="409.5" x14ac:dyDescent="0.2">
      <c r="A120" s="47">
        <v>52</v>
      </c>
      <c r="B120" s="207" t="s">
        <v>515</v>
      </c>
      <c r="C120" s="207" t="s">
        <v>43</v>
      </c>
      <c r="D120" s="207" t="s">
        <v>516</v>
      </c>
      <c r="E120" s="213" t="s">
        <v>517</v>
      </c>
      <c r="F120" s="213" t="s">
        <v>518</v>
      </c>
      <c r="G120" s="213" t="s">
        <v>519</v>
      </c>
      <c r="H120" s="212">
        <v>1</v>
      </c>
      <c r="I120" s="209">
        <v>42552</v>
      </c>
      <c r="J120" s="232">
        <v>42825</v>
      </c>
      <c r="K120" s="210">
        <f t="shared" si="13"/>
        <v>39</v>
      </c>
      <c r="L120" s="211" t="s">
        <v>392</v>
      </c>
      <c r="M120" s="211">
        <v>1</v>
      </c>
      <c r="N120" s="212">
        <f t="shared" si="14"/>
        <v>1</v>
      </c>
      <c r="O120" s="210">
        <f t="shared" si="15"/>
        <v>39</v>
      </c>
      <c r="P120" s="210">
        <f t="shared" si="16"/>
        <v>0</v>
      </c>
      <c r="Q120" s="210">
        <f t="shared" si="17"/>
        <v>0</v>
      </c>
      <c r="R120" s="211"/>
      <c r="S120" s="211"/>
      <c r="T120" s="213" t="s">
        <v>520</v>
      </c>
      <c r="U120" s="214">
        <f t="shared" si="18"/>
        <v>2</v>
      </c>
      <c r="V120" s="214">
        <f t="shared" si="19"/>
        <v>0</v>
      </c>
      <c r="W120" s="214" t="str">
        <f t="shared" si="20"/>
        <v>CUMPLIDA</v>
      </c>
      <c r="X120" s="214" t="str">
        <f t="shared" si="22"/>
        <v>CUMPLIDA</v>
      </c>
      <c r="AA120" s="44"/>
    </row>
    <row r="121" spans="1:27" ht="140.25" x14ac:dyDescent="0.2">
      <c r="A121" s="47">
        <v>53</v>
      </c>
      <c r="B121" s="207" t="s">
        <v>521</v>
      </c>
      <c r="C121" s="207" t="s">
        <v>80</v>
      </c>
      <c r="D121" s="207" t="s">
        <v>522</v>
      </c>
      <c r="E121" s="213" t="s">
        <v>523</v>
      </c>
      <c r="F121" s="213" t="s">
        <v>524</v>
      </c>
      <c r="G121" s="213" t="s">
        <v>525</v>
      </c>
      <c r="H121" s="210">
        <v>3</v>
      </c>
      <c r="I121" s="209">
        <v>42552</v>
      </c>
      <c r="J121" s="232">
        <v>42825</v>
      </c>
      <c r="K121" s="210">
        <f t="shared" si="13"/>
        <v>39</v>
      </c>
      <c r="L121" s="211" t="s">
        <v>392</v>
      </c>
      <c r="M121" s="211">
        <v>3</v>
      </c>
      <c r="N121" s="212">
        <f t="shared" si="14"/>
        <v>1</v>
      </c>
      <c r="O121" s="210">
        <f t="shared" si="15"/>
        <v>39</v>
      </c>
      <c r="P121" s="210">
        <f t="shared" si="16"/>
        <v>0</v>
      </c>
      <c r="Q121" s="210">
        <f t="shared" si="17"/>
        <v>0</v>
      </c>
      <c r="R121" s="211"/>
      <c r="S121" s="211"/>
      <c r="T121" s="213" t="s">
        <v>526</v>
      </c>
      <c r="U121" s="214">
        <f t="shared" si="18"/>
        <v>2</v>
      </c>
      <c r="V121" s="214">
        <f t="shared" si="19"/>
        <v>0</v>
      </c>
      <c r="W121" s="214" t="str">
        <f t="shared" si="20"/>
        <v>CUMPLIDA</v>
      </c>
      <c r="X121" s="214" t="str">
        <f t="shared" si="22"/>
        <v>CUMPLIDA</v>
      </c>
      <c r="AA121" s="44"/>
    </row>
    <row r="122" spans="1:27" ht="119.25" customHeight="1" x14ac:dyDescent="0.2">
      <c r="A122" s="185">
        <v>54</v>
      </c>
      <c r="B122" s="206" t="s">
        <v>527</v>
      </c>
      <c r="C122" s="206" t="s">
        <v>80</v>
      </c>
      <c r="D122" s="206" t="s">
        <v>528</v>
      </c>
      <c r="E122" s="244" t="s">
        <v>529</v>
      </c>
      <c r="F122" s="244" t="s">
        <v>530</v>
      </c>
      <c r="G122" s="244" t="s">
        <v>531</v>
      </c>
      <c r="H122" s="208">
        <v>2</v>
      </c>
      <c r="I122" s="209">
        <v>42644</v>
      </c>
      <c r="J122" s="209">
        <v>42735</v>
      </c>
      <c r="K122" s="210">
        <f t="shared" si="13"/>
        <v>13</v>
      </c>
      <c r="L122" s="211" t="s">
        <v>48</v>
      </c>
      <c r="M122" s="211">
        <v>2</v>
      </c>
      <c r="N122" s="212">
        <f t="shared" si="14"/>
        <v>1</v>
      </c>
      <c r="O122" s="210">
        <f t="shared" si="15"/>
        <v>13</v>
      </c>
      <c r="P122" s="210">
        <f t="shared" si="16"/>
        <v>13</v>
      </c>
      <c r="Q122" s="210">
        <f t="shared" si="17"/>
        <v>13</v>
      </c>
      <c r="R122" s="211"/>
      <c r="S122" s="211"/>
      <c r="T122" s="207" t="s">
        <v>532</v>
      </c>
      <c r="U122" s="214">
        <f t="shared" si="18"/>
        <v>2</v>
      </c>
      <c r="V122" s="214">
        <f t="shared" si="19"/>
        <v>0</v>
      </c>
      <c r="W122" s="214" t="str">
        <f t="shared" si="20"/>
        <v>CUMPLIDA</v>
      </c>
      <c r="X122" s="215" t="str">
        <f>IF(W122&amp;W123&amp;W124="CUMPLIDA","CUMPLIDA",IF(OR(W122="VENCIDA",W123="VENCIDA",W124="VENCIDA"),"VENCIDA",IF(U122+U123+U124=6,"CUMPLIDA","EN TERMINO")))</f>
        <v>CUMPLIDA</v>
      </c>
      <c r="AA122" s="44"/>
    </row>
    <row r="123" spans="1:27" ht="153" x14ac:dyDescent="0.2">
      <c r="A123" s="187"/>
      <c r="B123" s="223"/>
      <c r="C123" s="223"/>
      <c r="D123" s="216"/>
      <c r="E123" s="213" t="s">
        <v>533</v>
      </c>
      <c r="F123" s="213" t="s">
        <v>534</v>
      </c>
      <c r="G123" s="213" t="s">
        <v>535</v>
      </c>
      <c r="H123" s="210">
        <v>4</v>
      </c>
      <c r="I123" s="209">
        <v>42644</v>
      </c>
      <c r="J123" s="209">
        <v>43009</v>
      </c>
      <c r="K123" s="210">
        <f t="shared" si="13"/>
        <v>52.142857142857146</v>
      </c>
      <c r="L123" s="211" t="s">
        <v>536</v>
      </c>
      <c r="M123" s="211">
        <v>4</v>
      </c>
      <c r="N123" s="212">
        <f t="shared" si="14"/>
        <v>1</v>
      </c>
      <c r="O123" s="210">
        <f t="shared" si="15"/>
        <v>52.142857142857146</v>
      </c>
      <c r="P123" s="210">
        <f t="shared" si="16"/>
        <v>0</v>
      </c>
      <c r="Q123" s="210">
        <f t="shared" si="17"/>
        <v>0</v>
      </c>
      <c r="R123" s="211"/>
      <c r="S123" s="211"/>
      <c r="T123" s="207" t="s">
        <v>537</v>
      </c>
      <c r="U123" s="214">
        <f t="shared" si="18"/>
        <v>2</v>
      </c>
      <c r="V123" s="214">
        <f t="shared" si="19"/>
        <v>1</v>
      </c>
      <c r="W123" s="214" t="str">
        <f t="shared" si="20"/>
        <v>CUMPLIDA</v>
      </c>
      <c r="X123" s="215"/>
      <c r="AA123" s="44"/>
    </row>
    <row r="124" spans="1:27" ht="152.25" customHeight="1" x14ac:dyDescent="0.2">
      <c r="A124" s="188"/>
      <c r="B124" s="216"/>
      <c r="C124" s="216"/>
      <c r="D124" s="207" t="s">
        <v>538</v>
      </c>
      <c r="E124" s="218" t="s">
        <v>539</v>
      </c>
      <c r="F124" s="218" t="s">
        <v>540</v>
      </c>
      <c r="G124" s="218" t="s">
        <v>541</v>
      </c>
      <c r="H124" s="219">
        <v>1</v>
      </c>
      <c r="I124" s="209">
        <v>42614</v>
      </c>
      <c r="J124" s="209">
        <v>42735</v>
      </c>
      <c r="K124" s="210">
        <f t="shared" si="13"/>
        <v>17.285714285714285</v>
      </c>
      <c r="L124" s="211" t="s">
        <v>542</v>
      </c>
      <c r="M124" s="211">
        <v>1</v>
      </c>
      <c r="N124" s="212">
        <f t="shared" si="14"/>
        <v>1</v>
      </c>
      <c r="O124" s="210">
        <f t="shared" si="15"/>
        <v>17.285714285714285</v>
      </c>
      <c r="P124" s="210">
        <f t="shared" si="16"/>
        <v>17.285714285714285</v>
      </c>
      <c r="Q124" s="210">
        <f t="shared" si="17"/>
        <v>17.285714285714285</v>
      </c>
      <c r="R124" s="211"/>
      <c r="S124" s="211"/>
      <c r="T124" s="207" t="s">
        <v>543</v>
      </c>
      <c r="U124" s="214">
        <f t="shared" si="18"/>
        <v>2</v>
      </c>
      <c r="V124" s="214">
        <f t="shared" si="19"/>
        <v>0</v>
      </c>
      <c r="W124" s="214" t="str">
        <f t="shared" si="20"/>
        <v>CUMPLIDA</v>
      </c>
      <c r="X124" s="215"/>
      <c r="AA124" s="44"/>
    </row>
    <row r="125" spans="1:27" ht="12.75" x14ac:dyDescent="0.2">
      <c r="A125" s="31" t="s">
        <v>544</v>
      </c>
      <c r="B125" s="245"/>
      <c r="C125" s="228"/>
      <c r="D125" s="245"/>
      <c r="E125" s="245"/>
      <c r="F125" s="246"/>
      <c r="G125" s="246"/>
      <c r="H125" s="246"/>
      <c r="I125" s="247"/>
      <c r="J125" s="247"/>
      <c r="K125" s="248"/>
      <c r="L125" s="249"/>
      <c r="M125" s="249"/>
      <c r="N125" s="212"/>
      <c r="O125" s="210"/>
      <c r="P125" s="210"/>
      <c r="Q125" s="210"/>
      <c r="R125" s="249"/>
      <c r="S125" s="249"/>
      <c r="T125" s="249"/>
      <c r="U125" s="214"/>
      <c r="V125" s="214"/>
      <c r="W125" s="214"/>
      <c r="X125" s="250"/>
      <c r="AA125" s="48"/>
    </row>
    <row r="126" spans="1:27" ht="89.25" x14ac:dyDescent="0.2">
      <c r="A126" s="183">
        <v>1</v>
      </c>
      <c r="B126" s="251" t="s">
        <v>1245</v>
      </c>
      <c r="C126" s="251" t="s">
        <v>43</v>
      </c>
      <c r="D126" s="251" t="s">
        <v>545</v>
      </c>
      <c r="E126" s="251" t="s">
        <v>546</v>
      </c>
      <c r="F126" s="217" t="s">
        <v>547</v>
      </c>
      <c r="G126" s="208" t="s">
        <v>548</v>
      </c>
      <c r="H126" s="208">
        <v>1</v>
      </c>
      <c r="I126" s="209">
        <v>42522</v>
      </c>
      <c r="J126" s="209">
        <v>42887</v>
      </c>
      <c r="K126" s="252">
        <f t="shared" ref="K126:K191" si="23">(+J126-I126)/7</f>
        <v>52.142857142857146</v>
      </c>
      <c r="L126" s="211" t="s">
        <v>549</v>
      </c>
      <c r="M126" s="211">
        <v>0.05</v>
      </c>
      <c r="N126" s="212">
        <f>IF(M126/H126&gt;1,1,+M126/H126)</f>
        <v>0.05</v>
      </c>
      <c r="O126" s="210">
        <f>+K126*N126</f>
        <v>2.6071428571428577</v>
      </c>
      <c r="P126" s="210">
        <f>IF(J126&lt;=$R$7,O126,0)</f>
        <v>0</v>
      </c>
      <c r="Q126" s="210">
        <f>IF($R$7&gt;=J126,K126,0)</f>
        <v>0</v>
      </c>
      <c r="R126" s="211"/>
      <c r="S126" s="211"/>
      <c r="T126" s="239" t="s">
        <v>550</v>
      </c>
      <c r="U126" s="214">
        <f>IF(N126=100%,2,0)</f>
        <v>0</v>
      </c>
      <c r="V126" s="214">
        <f>IF(J126&lt;$T$2,0,1)</f>
        <v>1</v>
      </c>
      <c r="W126" s="214" t="str">
        <f t="shared" ref="W126:W191" si="24">IF(U126+V126&gt;1,"CUMPLIDA",IF(V126=1,"EN TERMINO","VENCIDA"))</f>
        <v>EN TERMINO</v>
      </c>
      <c r="X126" s="215" t="str">
        <f>IF(W126&amp;W127="CUMPLIDA","CUMPLIDA",IF(OR(W126="VENCIDA",W127="VENCIDA"),"VENCIDA",IF(U126+U127=4,"CUMPLIDA","EN TERMINO")))</f>
        <v>EN TERMINO</v>
      </c>
      <c r="AA126" s="48"/>
    </row>
    <row r="127" spans="1:27" ht="229.5" x14ac:dyDescent="0.2">
      <c r="A127" s="183"/>
      <c r="B127" s="251"/>
      <c r="C127" s="251"/>
      <c r="D127" s="251"/>
      <c r="E127" s="251"/>
      <c r="F127" s="217" t="s">
        <v>551</v>
      </c>
      <c r="G127" s="208" t="s">
        <v>552</v>
      </c>
      <c r="H127" s="208">
        <v>1</v>
      </c>
      <c r="I127" s="209">
        <v>42522</v>
      </c>
      <c r="J127" s="209">
        <v>42735</v>
      </c>
      <c r="K127" s="252">
        <f t="shared" si="23"/>
        <v>30.428571428571427</v>
      </c>
      <c r="L127" s="211" t="s">
        <v>549</v>
      </c>
      <c r="M127" s="211">
        <v>1</v>
      </c>
      <c r="N127" s="212">
        <f>IF(M127/H127&gt;1,1,+M127/H127)</f>
        <v>1</v>
      </c>
      <c r="O127" s="210">
        <f>+K127*N127</f>
        <v>30.428571428571427</v>
      </c>
      <c r="P127" s="210">
        <f>IF(J127&lt;=$R$7,O127,0)</f>
        <v>30.428571428571427</v>
      </c>
      <c r="Q127" s="210">
        <f>IF($R$7&gt;=J127,K127,0)</f>
        <v>30.428571428571427</v>
      </c>
      <c r="R127" s="211"/>
      <c r="S127" s="211"/>
      <c r="T127" s="239" t="s">
        <v>553</v>
      </c>
      <c r="U127" s="214">
        <f>IF(N127=100%,2,0)</f>
        <v>2</v>
      </c>
      <c r="V127" s="214">
        <f>IF(J127&lt;$T$2,0,1)</f>
        <v>0</v>
      </c>
      <c r="W127" s="214" t="str">
        <f t="shared" si="24"/>
        <v>CUMPLIDA</v>
      </c>
      <c r="X127" s="215"/>
      <c r="AA127" s="48"/>
    </row>
    <row r="128" spans="1:27" ht="63.75" x14ac:dyDescent="0.2">
      <c r="A128" s="183">
        <v>2</v>
      </c>
      <c r="B128" s="253" t="s">
        <v>1246</v>
      </c>
      <c r="C128" s="254" t="s">
        <v>43</v>
      </c>
      <c r="D128" s="253" t="s">
        <v>554</v>
      </c>
      <c r="E128" s="255" t="s">
        <v>555</v>
      </c>
      <c r="F128" s="256" t="s">
        <v>556</v>
      </c>
      <c r="G128" s="256" t="s">
        <v>557</v>
      </c>
      <c r="H128" s="257">
        <v>2</v>
      </c>
      <c r="I128" s="258">
        <v>42522</v>
      </c>
      <c r="J128" s="258">
        <v>42735</v>
      </c>
      <c r="K128" s="252">
        <f t="shared" si="23"/>
        <v>30.428571428571427</v>
      </c>
      <c r="L128" s="211" t="s">
        <v>549</v>
      </c>
      <c r="M128" s="211">
        <v>0.1</v>
      </c>
      <c r="N128" s="212">
        <f t="shared" ref="N128:N208" si="25">IF(M128/H128&gt;1,1,+M128/H128)</f>
        <v>0.05</v>
      </c>
      <c r="O128" s="210">
        <f t="shared" ref="O128:O208" si="26">+K128*N128</f>
        <v>1.5214285714285714</v>
      </c>
      <c r="P128" s="210">
        <f t="shared" ref="P128:P208" si="27">IF(J128&lt;=$R$7,O128,0)</f>
        <v>1.5214285714285714</v>
      </c>
      <c r="Q128" s="210">
        <f t="shared" ref="Q128:Q208" si="28">IF($R$7&gt;=J128,K128,0)</f>
        <v>30.428571428571427</v>
      </c>
      <c r="R128" s="211"/>
      <c r="S128" s="211"/>
      <c r="T128" s="213" t="s">
        <v>558</v>
      </c>
      <c r="U128" s="214">
        <f t="shared" ref="U128:U192" si="29">IF(N128=100%,2,0)</f>
        <v>0</v>
      </c>
      <c r="V128" s="214">
        <f t="shared" ref="V128:V192" si="30">IF(J128&lt;$T$2,0,1)</f>
        <v>0</v>
      </c>
      <c r="W128" s="214" t="str">
        <f t="shared" si="24"/>
        <v>VENCIDA</v>
      </c>
      <c r="X128" s="215" t="str">
        <f>IF(W128&amp;W129="CUMPLIDA","CUMPLIDA",IF(OR(W128="VENCIDA",W129="VENCIDA"),"VENCIDA",IF(U128+U129=4,"CUMPLIDA","EN TERMINO")))</f>
        <v>VENCIDA</v>
      </c>
      <c r="AA128" s="48"/>
    </row>
    <row r="129" spans="1:27" ht="293.25" x14ac:dyDescent="0.2">
      <c r="A129" s="183"/>
      <c r="B129" s="253"/>
      <c r="C129" s="254"/>
      <c r="D129" s="253"/>
      <c r="E129" s="251"/>
      <c r="F129" s="256" t="s">
        <v>559</v>
      </c>
      <c r="G129" s="256" t="s">
        <v>560</v>
      </c>
      <c r="H129" s="257">
        <v>1</v>
      </c>
      <c r="I129" s="258">
        <v>42552</v>
      </c>
      <c r="J129" s="258">
        <v>42735</v>
      </c>
      <c r="K129" s="252">
        <f t="shared" si="23"/>
        <v>26.142857142857142</v>
      </c>
      <c r="L129" s="211" t="s">
        <v>549</v>
      </c>
      <c r="M129" s="211">
        <v>0</v>
      </c>
      <c r="N129" s="212">
        <f t="shared" si="25"/>
        <v>0</v>
      </c>
      <c r="O129" s="210">
        <f t="shared" si="26"/>
        <v>0</v>
      </c>
      <c r="P129" s="210">
        <f t="shared" si="27"/>
        <v>0</v>
      </c>
      <c r="Q129" s="210">
        <f t="shared" si="28"/>
        <v>26.142857142857142</v>
      </c>
      <c r="R129" s="211"/>
      <c r="S129" s="211"/>
      <c r="T129" s="213" t="s">
        <v>561</v>
      </c>
      <c r="U129" s="214">
        <f t="shared" si="29"/>
        <v>0</v>
      </c>
      <c r="V129" s="214">
        <f t="shared" si="30"/>
        <v>0</v>
      </c>
      <c r="W129" s="214" t="str">
        <f t="shared" si="24"/>
        <v>VENCIDA</v>
      </c>
      <c r="X129" s="215"/>
      <c r="AA129" s="48"/>
    </row>
    <row r="130" spans="1:27" ht="229.5" x14ac:dyDescent="0.2">
      <c r="A130" s="47">
        <v>3</v>
      </c>
      <c r="B130" s="207" t="s">
        <v>1247</v>
      </c>
      <c r="C130" s="207" t="s">
        <v>43</v>
      </c>
      <c r="D130" s="207" t="s">
        <v>562</v>
      </c>
      <c r="E130" s="218" t="s">
        <v>563</v>
      </c>
      <c r="F130" s="218" t="s">
        <v>564</v>
      </c>
      <c r="G130" s="218" t="s">
        <v>564</v>
      </c>
      <c r="H130" s="219">
        <v>14</v>
      </c>
      <c r="I130" s="259">
        <v>42246</v>
      </c>
      <c r="J130" s="259">
        <v>42612</v>
      </c>
      <c r="K130" s="252">
        <f t="shared" si="23"/>
        <v>52.285714285714285</v>
      </c>
      <c r="L130" s="211" t="s">
        <v>549</v>
      </c>
      <c r="M130" s="211">
        <v>14</v>
      </c>
      <c r="N130" s="212">
        <f t="shared" si="25"/>
        <v>1</v>
      </c>
      <c r="O130" s="210">
        <f t="shared" si="26"/>
        <v>52.285714285714285</v>
      </c>
      <c r="P130" s="210">
        <f t="shared" si="27"/>
        <v>52.285714285714285</v>
      </c>
      <c r="Q130" s="210">
        <f t="shared" si="28"/>
        <v>52.285714285714285</v>
      </c>
      <c r="R130" s="211"/>
      <c r="S130" s="211"/>
      <c r="T130" s="207" t="s">
        <v>1248</v>
      </c>
      <c r="U130" s="214">
        <f t="shared" si="29"/>
        <v>2</v>
      </c>
      <c r="V130" s="214">
        <f t="shared" si="30"/>
        <v>0</v>
      </c>
      <c r="W130" s="214" t="str">
        <f t="shared" si="24"/>
        <v>CUMPLIDA</v>
      </c>
      <c r="X130" s="214" t="str">
        <f>IF(W130="CUMPLIDA","CUMPLIDA",IF(W130="EN TERMINO","EN TERMINO","VENCIDA"))</f>
        <v>CUMPLIDA</v>
      </c>
      <c r="AA130" s="48"/>
    </row>
    <row r="131" spans="1:27" ht="280.5" x14ac:dyDescent="0.2">
      <c r="A131" s="47">
        <v>4</v>
      </c>
      <c r="B131" s="260" t="s">
        <v>1249</v>
      </c>
      <c r="C131" s="207" t="s">
        <v>80</v>
      </c>
      <c r="D131" s="207" t="s">
        <v>565</v>
      </c>
      <c r="E131" s="218" t="s">
        <v>566</v>
      </c>
      <c r="F131" s="218" t="s">
        <v>567</v>
      </c>
      <c r="G131" s="218" t="s">
        <v>568</v>
      </c>
      <c r="H131" s="219">
        <v>1</v>
      </c>
      <c r="I131" s="259">
        <v>42401</v>
      </c>
      <c r="J131" s="259">
        <v>42735</v>
      </c>
      <c r="K131" s="252">
        <f t="shared" si="23"/>
        <v>47.714285714285715</v>
      </c>
      <c r="L131" s="211" t="s">
        <v>549</v>
      </c>
      <c r="M131" s="211">
        <v>0.5</v>
      </c>
      <c r="N131" s="212">
        <f t="shared" si="25"/>
        <v>0.5</v>
      </c>
      <c r="O131" s="210">
        <f t="shared" si="26"/>
        <v>23.857142857142858</v>
      </c>
      <c r="P131" s="210">
        <f t="shared" si="27"/>
        <v>23.857142857142858</v>
      </c>
      <c r="Q131" s="210">
        <f t="shared" si="28"/>
        <v>47.714285714285715</v>
      </c>
      <c r="R131" s="211"/>
      <c r="S131" s="211"/>
      <c r="T131" s="213" t="s">
        <v>569</v>
      </c>
      <c r="U131" s="214">
        <f t="shared" si="29"/>
        <v>0</v>
      </c>
      <c r="V131" s="214">
        <f t="shared" si="30"/>
        <v>0</v>
      </c>
      <c r="W131" s="214" t="str">
        <f t="shared" si="24"/>
        <v>VENCIDA</v>
      </c>
      <c r="X131" s="214" t="str">
        <f>IF(W131="CUMPLIDA","CUMPLIDA",IF(W131="EN TERMINO","EN TERMINO","VENCIDA"))</f>
        <v>VENCIDA</v>
      </c>
      <c r="AA131" s="48"/>
    </row>
    <row r="132" spans="1:27" s="49" customFormat="1" ht="409.5" x14ac:dyDescent="0.2">
      <c r="A132" s="47">
        <v>5</v>
      </c>
      <c r="B132" s="260" t="s">
        <v>1250</v>
      </c>
      <c r="C132" s="207" t="s">
        <v>80</v>
      </c>
      <c r="D132" s="207" t="s">
        <v>570</v>
      </c>
      <c r="E132" s="207" t="s">
        <v>571</v>
      </c>
      <c r="F132" s="207" t="s">
        <v>1251</v>
      </c>
      <c r="G132" s="218" t="s">
        <v>572</v>
      </c>
      <c r="H132" s="219">
        <v>1</v>
      </c>
      <c r="I132" s="259">
        <v>42604</v>
      </c>
      <c r="J132" s="259">
        <v>42635</v>
      </c>
      <c r="K132" s="210">
        <f t="shared" si="23"/>
        <v>4.4285714285714288</v>
      </c>
      <c r="L132" s="211" t="s">
        <v>549</v>
      </c>
      <c r="M132" s="211">
        <v>1</v>
      </c>
      <c r="N132" s="212">
        <f t="shared" si="25"/>
        <v>1</v>
      </c>
      <c r="O132" s="210">
        <f t="shared" si="26"/>
        <v>4.4285714285714288</v>
      </c>
      <c r="P132" s="210">
        <f t="shared" si="27"/>
        <v>4.4285714285714288</v>
      </c>
      <c r="Q132" s="210">
        <f t="shared" si="28"/>
        <v>4.4285714285714288</v>
      </c>
      <c r="R132" s="211"/>
      <c r="S132" s="211"/>
      <c r="T132" s="218" t="s">
        <v>573</v>
      </c>
      <c r="U132" s="214">
        <f t="shared" si="29"/>
        <v>2</v>
      </c>
      <c r="V132" s="214">
        <f t="shared" si="30"/>
        <v>0</v>
      </c>
      <c r="W132" s="214" t="str">
        <f t="shared" si="24"/>
        <v>CUMPLIDA</v>
      </c>
      <c r="X132" s="214" t="str">
        <f>IF(W132="CUMPLIDA","CUMPLIDA",IF(W132="EN TERMINO","EN TERMINO","VENCIDA"))</f>
        <v>CUMPLIDA</v>
      </c>
      <c r="AA132" s="48"/>
    </row>
    <row r="133" spans="1:27" s="49" customFormat="1" ht="409.5" x14ac:dyDescent="0.2">
      <c r="A133" s="47">
        <v>6</v>
      </c>
      <c r="B133" s="207" t="s">
        <v>1252</v>
      </c>
      <c r="C133" s="207" t="s">
        <v>43</v>
      </c>
      <c r="D133" s="207" t="s">
        <v>574</v>
      </c>
      <c r="E133" s="218" t="s">
        <v>575</v>
      </c>
      <c r="F133" s="218" t="s">
        <v>576</v>
      </c>
      <c r="G133" s="218" t="s">
        <v>577</v>
      </c>
      <c r="H133" s="219">
        <v>2</v>
      </c>
      <c r="I133" s="259">
        <v>42604</v>
      </c>
      <c r="J133" s="259">
        <v>42969</v>
      </c>
      <c r="K133" s="210">
        <f t="shared" si="23"/>
        <v>52.142857142857146</v>
      </c>
      <c r="L133" s="211" t="s">
        <v>549</v>
      </c>
      <c r="M133" s="211">
        <v>0</v>
      </c>
      <c r="N133" s="212">
        <f t="shared" si="25"/>
        <v>0</v>
      </c>
      <c r="O133" s="210">
        <f t="shared" si="26"/>
        <v>0</v>
      </c>
      <c r="P133" s="210">
        <f t="shared" si="27"/>
        <v>0</v>
      </c>
      <c r="Q133" s="210">
        <f t="shared" si="28"/>
        <v>0</v>
      </c>
      <c r="R133" s="211"/>
      <c r="S133" s="211"/>
      <c r="T133" s="213" t="s">
        <v>578</v>
      </c>
      <c r="U133" s="214">
        <f t="shared" si="29"/>
        <v>0</v>
      </c>
      <c r="V133" s="214">
        <f t="shared" si="30"/>
        <v>1</v>
      </c>
      <c r="W133" s="214" t="str">
        <f t="shared" si="24"/>
        <v>EN TERMINO</v>
      </c>
      <c r="X133" s="214" t="str">
        <f>IF(W133="CUMPLIDA","CUMPLIDA",IF(W133="EN TERMINO","EN TERMINO","VENCIDA"))</f>
        <v>EN TERMINO</v>
      </c>
      <c r="AA133" s="48"/>
    </row>
    <row r="134" spans="1:27" ht="409.5" x14ac:dyDescent="0.2">
      <c r="A134" s="47">
        <v>7</v>
      </c>
      <c r="B134" s="207" t="s">
        <v>1253</v>
      </c>
      <c r="C134" s="207" t="s">
        <v>80</v>
      </c>
      <c r="D134" s="207" t="s">
        <v>579</v>
      </c>
      <c r="E134" s="217" t="s">
        <v>580</v>
      </c>
      <c r="F134" s="217" t="s">
        <v>581</v>
      </c>
      <c r="G134" s="218" t="s">
        <v>582</v>
      </c>
      <c r="H134" s="208">
        <v>2</v>
      </c>
      <c r="I134" s="209">
        <v>42597</v>
      </c>
      <c r="J134" s="209">
        <v>42962</v>
      </c>
      <c r="K134" s="252">
        <f t="shared" si="23"/>
        <v>52.142857142857146</v>
      </c>
      <c r="L134" s="211" t="s">
        <v>219</v>
      </c>
      <c r="M134" s="211">
        <v>1.2</v>
      </c>
      <c r="N134" s="212">
        <f>IF(M134/H134&gt;1,1,+M134/H134)</f>
        <v>0.6</v>
      </c>
      <c r="O134" s="210">
        <f>+K134*N134</f>
        <v>31.285714285714285</v>
      </c>
      <c r="P134" s="210">
        <f>IF(J134&lt;=$R$7,O134,0)</f>
        <v>0</v>
      </c>
      <c r="Q134" s="210">
        <f>IF($R$7&gt;=J134,K134,0)</f>
        <v>0</v>
      </c>
      <c r="R134" s="211"/>
      <c r="S134" s="211"/>
      <c r="T134" s="213" t="s">
        <v>583</v>
      </c>
      <c r="U134" s="214">
        <f t="shared" si="29"/>
        <v>0</v>
      </c>
      <c r="V134" s="214">
        <f t="shared" si="30"/>
        <v>1</v>
      </c>
      <c r="W134" s="214" t="str">
        <f t="shared" si="24"/>
        <v>EN TERMINO</v>
      </c>
      <c r="X134" s="214" t="str">
        <f>IF(W134="CUMPLIDA","CUMPLIDA",IF(W134="EN TERMINO","EN TERMINO","VENCIDA"))</f>
        <v>EN TERMINO</v>
      </c>
      <c r="AA134" s="48"/>
    </row>
    <row r="135" spans="1:27" ht="409.5" x14ac:dyDescent="0.2">
      <c r="A135" s="183">
        <v>8</v>
      </c>
      <c r="B135" s="251" t="s">
        <v>1254</v>
      </c>
      <c r="C135" s="261" t="s">
        <v>80</v>
      </c>
      <c r="D135" s="207" t="s">
        <v>584</v>
      </c>
      <c r="E135" s="217" t="s">
        <v>585</v>
      </c>
      <c r="F135" s="217" t="s">
        <v>586</v>
      </c>
      <c r="G135" s="217" t="s">
        <v>587</v>
      </c>
      <c r="H135" s="208">
        <v>1</v>
      </c>
      <c r="I135" s="209">
        <v>42522</v>
      </c>
      <c r="J135" s="209">
        <v>42643</v>
      </c>
      <c r="K135" s="252">
        <f t="shared" si="23"/>
        <v>17.285714285714285</v>
      </c>
      <c r="L135" s="211" t="s">
        <v>549</v>
      </c>
      <c r="M135" s="211">
        <v>1</v>
      </c>
      <c r="N135" s="212">
        <f t="shared" si="25"/>
        <v>1</v>
      </c>
      <c r="O135" s="210">
        <f t="shared" si="26"/>
        <v>17.285714285714285</v>
      </c>
      <c r="P135" s="210">
        <f t="shared" si="27"/>
        <v>17.285714285714285</v>
      </c>
      <c r="Q135" s="210">
        <f t="shared" si="28"/>
        <v>17.285714285714285</v>
      </c>
      <c r="R135" s="211"/>
      <c r="S135" s="211"/>
      <c r="T135" s="213" t="s">
        <v>588</v>
      </c>
      <c r="U135" s="214">
        <f t="shared" si="29"/>
        <v>2</v>
      </c>
      <c r="V135" s="214">
        <f t="shared" si="30"/>
        <v>0</v>
      </c>
      <c r="W135" s="214" t="str">
        <f t="shared" si="24"/>
        <v>CUMPLIDA</v>
      </c>
      <c r="X135" s="262" t="str">
        <f>IF(W135&amp;W136&amp;W137&amp;W138&amp;W139&amp;W140="CUMPLIDA","CUMPLIDA",IF(OR(W135="VENCIDA",W136="VENCIDA",W137="VENCIDA",W138="VENCIDA",W139="VENCIDA",W140="VENCIDA"),"VENCIDA",IF(U135+U136+U137+U138+U139+U140=12,"CUMPLIDA","EN TERMINO")))</f>
        <v>EN TERMINO</v>
      </c>
      <c r="AA135" s="48"/>
    </row>
    <row r="136" spans="1:27" ht="382.5" x14ac:dyDescent="0.2">
      <c r="A136" s="183"/>
      <c r="B136" s="251"/>
      <c r="C136" s="261"/>
      <c r="D136" s="207" t="s">
        <v>1255</v>
      </c>
      <c r="E136" s="207" t="s">
        <v>589</v>
      </c>
      <c r="F136" s="207" t="s">
        <v>590</v>
      </c>
      <c r="G136" s="207" t="s">
        <v>591</v>
      </c>
      <c r="H136" s="222">
        <v>2</v>
      </c>
      <c r="I136" s="209">
        <v>42735</v>
      </c>
      <c r="J136" s="232">
        <v>43100</v>
      </c>
      <c r="K136" s="252">
        <f t="shared" si="23"/>
        <v>52.142857142857146</v>
      </c>
      <c r="L136" s="211" t="s">
        <v>549</v>
      </c>
      <c r="M136" s="211">
        <v>0.4</v>
      </c>
      <c r="N136" s="212">
        <f t="shared" si="25"/>
        <v>0.2</v>
      </c>
      <c r="O136" s="210">
        <f t="shared" si="26"/>
        <v>10.428571428571431</v>
      </c>
      <c r="P136" s="210">
        <f t="shared" si="27"/>
        <v>0</v>
      </c>
      <c r="Q136" s="210">
        <f t="shared" si="28"/>
        <v>0</v>
      </c>
      <c r="R136" s="211"/>
      <c r="S136" s="211"/>
      <c r="T136" s="213" t="s">
        <v>592</v>
      </c>
      <c r="U136" s="214">
        <f t="shared" si="29"/>
        <v>0</v>
      </c>
      <c r="V136" s="214">
        <f t="shared" si="30"/>
        <v>1</v>
      </c>
      <c r="W136" s="214" t="str">
        <f t="shared" si="24"/>
        <v>EN TERMINO</v>
      </c>
      <c r="X136" s="262"/>
      <c r="AA136" s="48"/>
    </row>
    <row r="137" spans="1:27" ht="229.5" x14ac:dyDescent="0.2">
      <c r="A137" s="183"/>
      <c r="B137" s="251"/>
      <c r="C137" s="261"/>
      <c r="D137" s="251" t="s">
        <v>593</v>
      </c>
      <c r="E137" s="217" t="s">
        <v>594</v>
      </c>
      <c r="F137" s="217" t="s">
        <v>595</v>
      </c>
      <c r="G137" s="217" t="s">
        <v>596</v>
      </c>
      <c r="H137" s="208">
        <v>7</v>
      </c>
      <c r="I137" s="263">
        <v>42370</v>
      </c>
      <c r="J137" s="263">
        <v>42735</v>
      </c>
      <c r="K137" s="252">
        <f t="shared" si="23"/>
        <v>52.142857142857146</v>
      </c>
      <c r="L137" s="211" t="s">
        <v>219</v>
      </c>
      <c r="M137" s="211">
        <v>7</v>
      </c>
      <c r="N137" s="212">
        <f>IF(M137/H137&gt;1,1,+M137/H137)</f>
        <v>1</v>
      </c>
      <c r="O137" s="210">
        <f>+K137*N137</f>
        <v>52.142857142857146</v>
      </c>
      <c r="P137" s="210">
        <f>IF(J137&lt;=$R$7,O137,0)</f>
        <v>52.142857142857146</v>
      </c>
      <c r="Q137" s="210">
        <f>IF($R$7&gt;=J137,K137,0)</f>
        <v>52.142857142857146</v>
      </c>
      <c r="R137" s="211"/>
      <c r="S137" s="211"/>
      <c r="T137" s="213" t="s">
        <v>597</v>
      </c>
      <c r="U137" s="214">
        <f t="shared" si="29"/>
        <v>2</v>
      </c>
      <c r="V137" s="214">
        <f t="shared" si="30"/>
        <v>0</v>
      </c>
      <c r="W137" s="214" t="str">
        <f t="shared" si="24"/>
        <v>CUMPLIDA</v>
      </c>
      <c r="X137" s="262"/>
      <c r="AA137" s="48"/>
    </row>
    <row r="138" spans="1:27" ht="229.5" x14ac:dyDescent="0.2">
      <c r="A138" s="183"/>
      <c r="B138" s="251"/>
      <c r="C138" s="261"/>
      <c r="D138" s="251"/>
      <c r="E138" s="217" t="s">
        <v>594</v>
      </c>
      <c r="F138" s="217" t="s">
        <v>598</v>
      </c>
      <c r="G138" s="217" t="s">
        <v>599</v>
      </c>
      <c r="H138" s="208">
        <v>2</v>
      </c>
      <c r="I138" s="263">
        <v>42401</v>
      </c>
      <c r="J138" s="263">
        <v>42735</v>
      </c>
      <c r="K138" s="252">
        <f t="shared" si="23"/>
        <v>47.714285714285715</v>
      </c>
      <c r="L138" s="211" t="s">
        <v>219</v>
      </c>
      <c r="M138" s="211">
        <v>2</v>
      </c>
      <c r="N138" s="212">
        <f>IF(M138/H138&gt;1,1,+M138/H138)</f>
        <v>1</v>
      </c>
      <c r="O138" s="210">
        <f>+K138*N138</f>
        <v>47.714285714285715</v>
      </c>
      <c r="P138" s="210">
        <f>IF(J138&lt;=$R$7,O138,0)</f>
        <v>47.714285714285715</v>
      </c>
      <c r="Q138" s="210">
        <f>IF($R$7&gt;=J138,K138,0)</f>
        <v>47.714285714285715</v>
      </c>
      <c r="R138" s="211"/>
      <c r="S138" s="211"/>
      <c r="T138" s="213" t="s">
        <v>600</v>
      </c>
      <c r="U138" s="214">
        <f t="shared" si="29"/>
        <v>2</v>
      </c>
      <c r="V138" s="214">
        <f t="shared" si="30"/>
        <v>0</v>
      </c>
      <c r="W138" s="214" t="str">
        <f t="shared" si="24"/>
        <v>CUMPLIDA</v>
      </c>
      <c r="X138" s="262"/>
      <c r="AA138" s="48"/>
    </row>
    <row r="139" spans="1:27" ht="229.5" x14ac:dyDescent="0.2">
      <c r="A139" s="183"/>
      <c r="B139" s="251"/>
      <c r="C139" s="261"/>
      <c r="D139" s="251"/>
      <c r="E139" s="217" t="s">
        <v>594</v>
      </c>
      <c r="F139" s="217" t="s">
        <v>601</v>
      </c>
      <c r="G139" s="217" t="s">
        <v>602</v>
      </c>
      <c r="H139" s="208">
        <v>1</v>
      </c>
      <c r="I139" s="263">
        <v>42522</v>
      </c>
      <c r="J139" s="263">
        <v>42886</v>
      </c>
      <c r="K139" s="252">
        <f t="shared" si="23"/>
        <v>52</v>
      </c>
      <c r="L139" s="211" t="s">
        <v>219</v>
      </c>
      <c r="M139" s="211">
        <v>1</v>
      </c>
      <c r="N139" s="212">
        <f>IF(M139/H139&gt;1,1,+M139/H139)</f>
        <v>1</v>
      </c>
      <c r="O139" s="210">
        <f>+K139*N139</f>
        <v>52</v>
      </c>
      <c r="P139" s="210">
        <f>IF(J139&lt;=$R$7,O139,0)</f>
        <v>0</v>
      </c>
      <c r="Q139" s="210">
        <f>IF($R$7&gt;=J139,K139,0)</f>
        <v>0</v>
      </c>
      <c r="R139" s="211"/>
      <c r="S139" s="211"/>
      <c r="T139" s="213" t="s">
        <v>603</v>
      </c>
      <c r="U139" s="214">
        <f t="shared" si="29"/>
        <v>2</v>
      </c>
      <c r="V139" s="214">
        <f t="shared" si="30"/>
        <v>1</v>
      </c>
      <c r="W139" s="214" t="str">
        <f t="shared" si="24"/>
        <v>CUMPLIDA</v>
      </c>
      <c r="X139" s="262"/>
      <c r="AA139" s="48"/>
    </row>
    <row r="140" spans="1:27" ht="76.5" x14ac:dyDescent="0.2">
      <c r="A140" s="183"/>
      <c r="B140" s="251"/>
      <c r="C140" s="261"/>
      <c r="D140" s="207" t="s">
        <v>604</v>
      </c>
      <c r="E140" s="218" t="s">
        <v>605</v>
      </c>
      <c r="F140" s="218" t="s">
        <v>606</v>
      </c>
      <c r="G140" s="218" t="s">
        <v>607</v>
      </c>
      <c r="H140" s="219">
        <v>4</v>
      </c>
      <c r="I140" s="259">
        <v>42505</v>
      </c>
      <c r="J140" s="259">
        <v>42760</v>
      </c>
      <c r="K140" s="252">
        <f t="shared" si="23"/>
        <v>36.428571428571431</v>
      </c>
      <c r="L140" s="211" t="s">
        <v>608</v>
      </c>
      <c r="M140" s="211">
        <v>4</v>
      </c>
      <c r="N140" s="212">
        <f>IF(M140/H140&gt;1,1,+M140/H140)</f>
        <v>1</v>
      </c>
      <c r="O140" s="210">
        <f>+K140*N140</f>
        <v>36.428571428571431</v>
      </c>
      <c r="P140" s="210">
        <f>IF(J140&lt;=$R$7,O140,0)</f>
        <v>36.428571428571431</v>
      </c>
      <c r="Q140" s="210">
        <f>IF($R$7&gt;=J140,K140,0)</f>
        <v>36.428571428571431</v>
      </c>
      <c r="R140" s="211"/>
      <c r="S140" s="211"/>
      <c r="T140" s="213" t="s">
        <v>609</v>
      </c>
      <c r="U140" s="214">
        <f t="shared" si="29"/>
        <v>2</v>
      </c>
      <c r="V140" s="214">
        <f t="shared" si="30"/>
        <v>0</v>
      </c>
      <c r="W140" s="214" t="str">
        <f t="shared" si="24"/>
        <v>CUMPLIDA</v>
      </c>
      <c r="X140" s="264"/>
      <c r="AA140" s="48"/>
    </row>
    <row r="141" spans="1:27" ht="165" customHeight="1" x14ac:dyDescent="0.2">
      <c r="A141" s="47">
        <v>9</v>
      </c>
      <c r="B141" s="207" t="s">
        <v>1256</v>
      </c>
      <c r="C141" s="207" t="s">
        <v>80</v>
      </c>
      <c r="D141" s="207" t="s">
        <v>610</v>
      </c>
      <c r="E141" s="218" t="s">
        <v>611</v>
      </c>
      <c r="F141" s="218" t="s">
        <v>612</v>
      </c>
      <c r="G141" s="218" t="s">
        <v>613</v>
      </c>
      <c r="H141" s="219">
        <v>1</v>
      </c>
      <c r="I141" s="259">
        <v>42505</v>
      </c>
      <c r="J141" s="259">
        <v>42760</v>
      </c>
      <c r="K141" s="252">
        <f t="shared" si="23"/>
        <v>36.428571428571431</v>
      </c>
      <c r="L141" s="211" t="s">
        <v>608</v>
      </c>
      <c r="M141" s="211">
        <v>0.5</v>
      </c>
      <c r="N141" s="212">
        <f>IF(M141/H141&gt;1,1,+M141/H141)</f>
        <v>0.5</v>
      </c>
      <c r="O141" s="210">
        <f>+K141*N141</f>
        <v>18.214285714285715</v>
      </c>
      <c r="P141" s="210">
        <f>IF(J141&lt;=$R$7,O141,0)</f>
        <v>18.214285714285715</v>
      </c>
      <c r="Q141" s="210">
        <f>IF($R$7&gt;=J141,K141,0)</f>
        <v>36.428571428571431</v>
      </c>
      <c r="R141" s="211"/>
      <c r="S141" s="211"/>
      <c r="T141" s="213" t="s">
        <v>614</v>
      </c>
      <c r="U141" s="214">
        <f t="shared" si="29"/>
        <v>0</v>
      </c>
      <c r="V141" s="214">
        <f t="shared" si="30"/>
        <v>0</v>
      </c>
      <c r="W141" s="214" t="str">
        <f t="shared" si="24"/>
        <v>VENCIDA</v>
      </c>
      <c r="X141" s="214" t="str">
        <f t="shared" ref="X141:X150" si="31">IF(W141="CUMPLIDA","CUMPLIDA",IF(W141="EN TERMINO","EN TERMINO","VENCIDA"))</f>
        <v>VENCIDA</v>
      </c>
      <c r="AA141" s="48"/>
    </row>
    <row r="142" spans="1:27" ht="409.5" x14ac:dyDescent="0.2">
      <c r="A142" s="47">
        <v>10</v>
      </c>
      <c r="B142" s="265" t="s">
        <v>1257</v>
      </c>
      <c r="C142" s="207" t="s">
        <v>43</v>
      </c>
      <c r="D142" s="207" t="s">
        <v>615</v>
      </c>
      <c r="E142" s="217" t="s">
        <v>616</v>
      </c>
      <c r="F142" s="217" t="s">
        <v>617</v>
      </c>
      <c r="G142" s="217" t="s">
        <v>618</v>
      </c>
      <c r="H142" s="208">
        <v>8</v>
      </c>
      <c r="I142" s="209">
        <v>42767</v>
      </c>
      <c r="J142" s="209">
        <v>43099</v>
      </c>
      <c r="K142" s="252">
        <f t="shared" si="23"/>
        <v>47.428571428571431</v>
      </c>
      <c r="L142" s="211" t="s">
        <v>549</v>
      </c>
      <c r="M142" s="211">
        <v>0.4</v>
      </c>
      <c r="N142" s="212">
        <f t="shared" si="25"/>
        <v>0.05</v>
      </c>
      <c r="O142" s="210">
        <f t="shared" si="26"/>
        <v>2.3714285714285714</v>
      </c>
      <c r="P142" s="210">
        <f t="shared" si="27"/>
        <v>0</v>
      </c>
      <c r="Q142" s="210">
        <f t="shared" si="28"/>
        <v>0</v>
      </c>
      <c r="R142" s="211"/>
      <c r="S142" s="211"/>
      <c r="T142" s="213" t="s">
        <v>619</v>
      </c>
      <c r="U142" s="214">
        <f t="shared" si="29"/>
        <v>0</v>
      </c>
      <c r="V142" s="214">
        <f t="shared" si="30"/>
        <v>1</v>
      </c>
      <c r="W142" s="214" t="str">
        <f t="shared" si="24"/>
        <v>EN TERMINO</v>
      </c>
      <c r="X142" s="214" t="str">
        <f t="shared" si="31"/>
        <v>EN TERMINO</v>
      </c>
      <c r="AA142" s="48"/>
    </row>
    <row r="143" spans="1:27" ht="229.5" x14ac:dyDescent="0.2">
      <c r="A143" s="47">
        <v>11</v>
      </c>
      <c r="B143" s="207" t="s">
        <v>1258</v>
      </c>
      <c r="C143" s="266" t="s">
        <v>80</v>
      </c>
      <c r="D143" s="207" t="s">
        <v>620</v>
      </c>
      <c r="E143" s="207" t="s">
        <v>621</v>
      </c>
      <c r="F143" s="207" t="s">
        <v>622</v>
      </c>
      <c r="G143" s="217" t="s">
        <v>623</v>
      </c>
      <c r="H143" s="208">
        <v>1</v>
      </c>
      <c r="I143" s="209">
        <v>42735</v>
      </c>
      <c r="J143" s="267">
        <v>42855</v>
      </c>
      <c r="K143" s="252">
        <f t="shared" si="23"/>
        <v>17.142857142857142</v>
      </c>
      <c r="L143" s="211" t="s">
        <v>219</v>
      </c>
      <c r="M143" s="211">
        <v>0.95</v>
      </c>
      <c r="N143" s="212">
        <f t="shared" si="25"/>
        <v>0.95</v>
      </c>
      <c r="O143" s="210">
        <f t="shared" si="26"/>
        <v>16.285714285714285</v>
      </c>
      <c r="P143" s="210">
        <f t="shared" si="27"/>
        <v>0</v>
      </c>
      <c r="Q143" s="210">
        <f t="shared" si="28"/>
        <v>0</v>
      </c>
      <c r="R143" s="211"/>
      <c r="S143" s="211"/>
      <c r="T143" s="268" t="s">
        <v>624</v>
      </c>
      <c r="U143" s="214">
        <f t="shared" si="29"/>
        <v>0</v>
      </c>
      <c r="V143" s="214">
        <f t="shared" si="30"/>
        <v>1</v>
      </c>
      <c r="W143" s="214" t="str">
        <f>IF(U143+V143&gt;1,"CUMPLIDA",IF(V143=1,"EN TERMINO","VENCIDA"))</f>
        <v>EN TERMINO</v>
      </c>
      <c r="X143" s="214" t="str">
        <f t="shared" si="31"/>
        <v>EN TERMINO</v>
      </c>
      <c r="AA143" s="48"/>
    </row>
    <row r="144" spans="1:27" ht="409.5" x14ac:dyDescent="0.2">
      <c r="A144" s="47">
        <v>12</v>
      </c>
      <c r="B144" s="207" t="s">
        <v>1259</v>
      </c>
      <c r="C144" s="207" t="s">
        <v>43</v>
      </c>
      <c r="D144" s="207" t="s">
        <v>625</v>
      </c>
      <c r="E144" s="207" t="s">
        <v>626</v>
      </c>
      <c r="F144" s="207" t="s">
        <v>627</v>
      </c>
      <c r="G144" s="207" t="s">
        <v>628</v>
      </c>
      <c r="H144" s="222">
        <v>1</v>
      </c>
      <c r="I144" s="209">
        <v>42733</v>
      </c>
      <c r="J144" s="267">
        <v>42916</v>
      </c>
      <c r="K144" s="252">
        <f t="shared" si="23"/>
        <v>26.142857142857142</v>
      </c>
      <c r="L144" s="211" t="s">
        <v>549</v>
      </c>
      <c r="M144" s="211">
        <v>0.9</v>
      </c>
      <c r="N144" s="212">
        <f>IF(M144/H144&gt;1,1,+M144/H144)</f>
        <v>0.9</v>
      </c>
      <c r="O144" s="210">
        <f>+K144*N144</f>
        <v>23.528571428571428</v>
      </c>
      <c r="P144" s="210">
        <f>IF(J144&lt;=$R$7,O144,0)</f>
        <v>0</v>
      </c>
      <c r="Q144" s="210">
        <f>IF($R$7&gt;=J144,K144,0)</f>
        <v>0</v>
      </c>
      <c r="R144" s="211"/>
      <c r="S144" s="211"/>
      <c r="T144" s="213" t="s">
        <v>629</v>
      </c>
      <c r="U144" s="214">
        <f t="shared" si="29"/>
        <v>0</v>
      </c>
      <c r="V144" s="214">
        <f t="shared" si="30"/>
        <v>1</v>
      </c>
      <c r="W144" s="214" t="str">
        <f t="shared" si="24"/>
        <v>EN TERMINO</v>
      </c>
      <c r="X144" s="214" t="str">
        <f t="shared" si="31"/>
        <v>EN TERMINO</v>
      </c>
      <c r="AA144" s="48"/>
    </row>
    <row r="145" spans="1:27" ht="331.5" x14ac:dyDescent="0.2">
      <c r="A145" s="47">
        <v>13</v>
      </c>
      <c r="B145" s="207" t="s">
        <v>1260</v>
      </c>
      <c r="C145" s="207" t="s">
        <v>43</v>
      </c>
      <c r="D145" s="207" t="s">
        <v>630</v>
      </c>
      <c r="E145" s="269" t="s">
        <v>631</v>
      </c>
      <c r="F145" s="269" t="s">
        <v>1261</v>
      </c>
      <c r="G145" s="269" t="s">
        <v>632</v>
      </c>
      <c r="H145" s="270">
        <v>1</v>
      </c>
      <c r="I145" s="267">
        <v>42733</v>
      </c>
      <c r="J145" s="267">
        <v>42916</v>
      </c>
      <c r="K145" s="252">
        <f t="shared" si="23"/>
        <v>26.142857142857142</v>
      </c>
      <c r="L145" s="211" t="s">
        <v>549</v>
      </c>
      <c r="M145" s="211">
        <v>0.5</v>
      </c>
      <c r="N145" s="212">
        <f>IF(M145/H145&gt;1,1,+M145/H145)</f>
        <v>0.5</v>
      </c>
      <c r="O145" s="210">
        <f>+K145*N145</f>
        <v>13.071428571428571</v>
      </c>
      <c r="P145" s="210">
        <f>IF(J145&lt;=$R$7,O145,0)</f>
        <v>0</v>
      </c>
      <c r="Q145" s="210">
        <f>IF($R$7&gt;=J145,K145,0)</f>
        <v>0</v>
      </c>
      <c r="R145" s="211"/>
      <c r="S145" s="211"/>
      <c r="T145" s="213" t="s">
        <v>633</v>
      </c>
      <c r="U145" s="214">
        <f t="shared" si="29"/>
        <v>0</v>
      </c>
      <c r="V145" s="214">
        <f t="shared" si="30"/>
        <v>1</v>
      </c>
      <c r="W145" s="214" t="str">
        <f t="shared" si="24"/>
        <v>EN TERMINO</v>
      </c>
      <c r="X145" s="214" t="str">
        <f t="shared" si="31"/>
        <v>EN TERMINO</v>
      </c>
      <c r="AA145" s="48"/>
    </row>
    <row r="146" spans="1:27" ht="409.5" x14ac:dyDescent="0.2">
      <c r="A146" s="47">
        <v>14</v>
      </c>
      <c r="B146" s="207" t="s">
        <v>1262</v>
      </c>
      <c r="C146" s="207" t="s">
        <v>43</v>
      </c>
      <c r="D146" s="207" t="s">
        <v>634</v>
      </c>
      <c r="E146" s="207" t="s">
        <v>635</v>
      </c>
      <c r="F146" s="207" t="s">
        <v>636</v>
      </c>
      <c r="G146" s="207" t="s">
        <v>637</v>
      </c>
      <c r="H146" s="222">
        <v>2</v>
      </c>
      <c r="I146" s="209">
        <v>42500</v>
      </c>
      <c r="J146" s="209">
        <v>42735</v>
      </c>
      <c r="K146" s="252">
        <f t="shared" si="23"/>
        <v>33.571428571428569</v>
      </c>
      <c r="L146" s="211" t="s">
        <v>549</v>
      </c>
      <c r="M146" s="211">
        <v>2</v>
      </c>
      <c r="N146" s="212">
        <f t="shared" si="25"/>
        <v>1</v>
      </c>
      <c r="O146" s="210">
        <f t="shared" si="26"/>
        <v>33.571428571428569</v>
      </c>
      <c r="P146" s="210">
        <f t="shared" si="27"/>
        <v>33.571428571428569</v>
      </c>
      <c r="Q146" s="210">
        <f t="shared" si="28"/>
        <v>33.571428571428569</v>
      </c>
      <c r="R146" s="211"/>
      <c r="S146" s="211"/>
      <c r="T146" s="213" t="s">
        <v>638</v>
      </c>
      <c r="U146" s="214">
        <f t="shared" si="29"/>
        <v>2</v>
      </c>
      <c r="V146" s="214">
        <f t="shared" si="30"/>
        <v>0</v>
      </c>
      <c r="W146" s="214" t="str">
        <f t="shared" si="24"/>
        <v>CUMPLIDA</v>
      </c>
      <c r="X146" s="214" t="str">
        <f t="shared" si="31"/>
        <v>CUMPLIDA</v>
      </c>
      <c r="AA146" s="48"/>
    </row>
    <row r="147" spans="1:27" ht="409.5" x14ac:dyDescent="0.2">
      <c r="A147" s="47">
        <v>15</v>
      </c>
      <c r="B147" s="207" t="s">
        <v>1263</v>
      </c>
      <c r="C147" s="207" t="s">
        <v>43</v>
      </c>
      <c r="D147" s="207" t="s">
        <v>639</v>
      </c>
      <c r="E147" s="207" t="s">
        <v>640</v>
      </c>
      <c r="F147" s="207" t="s">
        <v>641</v>
      </c>
      <c r="G147" s="207" t="s">
        <v>642</v>
      </c>
      <c r="H147" s="222">
        <v>1</v>
      </c>
      <c r="I147" s="209">
        <v>42500</v>
      </c>
      <c r="J147" s="209">
        <v>42735</v>
      </c>
      <c r="K147" s="252">
        <f t="shared" si="23"/>
        <v>33.571428571428569</v>
      </c>
      <c r="L147" s="211" t="s">
        <v>549</v>
      </c>
      <c r="M147" s="211">
        <v>1</v>
      </c>
      <c r="N147" s="212">
        <f t="shared" si="25"/>
        <v>1</v>
      </c>
      <c r="O147" s="210">
        <f t="shared" si="26"/>
        <v>33.571428571428569</v>
      </c>
      <c r="P147" s="210">
        <f t="shared" si="27"/>
        <v>33.571428571428569</v>
      </c>
      <c r="Q147" s="210">
        <f t="shared" si="28"/>
        <v>33.571428571428569</v>
      </c>
      <c r="R147" s="211"/>
      <c r="S147" s="211"/>
      <c r="T147" s="213" t="s">
        <v>643</v>
      </c>
      <c r="U147" s="214">
        <f t="shared" si="29"/>
        <v>2</v>
      </c>
      <c r="V147" s="214">
        <f t="shared" si="30"/>
        <v>0</v>
      </c>
      <c r="W147" s="214" t="str">
        <f t="shared" si="24"/>
        <v>CUMPLIDA</v>
      </c>
      <c r="X147" s="214" t="str">
        <f t="shared" si="31"/>
        <v>CUMPLIDA</v>
      </c>
      <c r="AA147" s="48"/>
    </row>
    <row r="148" spans="1:27" ht="409.5" x14ac:dyDescent="0.2">
      <c r="A148" s="47">
        <v>16</v>
      </c>
      <c r="B148" s="207" t="s">
        <v>1264</v>
      </c>
      <c r="C148" s="207" t="s">
        <v>43</v>
      </c>
      <c r="D148" s="207" t="s">
        <v>625</v>
      </c>
      <c r="E148" s="207" t="s">
        <v>635</v>
      </c>
      <c r="F148" s="207" t="s">
        <v>636</v>
      </c>
      <c r="G148" s="207" t="s">
        <v>637</v>
      </c>
      <c r="H148" s="222">
        <v>1</v>
      </c>
      <c r="I148" s="209">
        <v>42500</v>
      </c>
      <c r="J148" s="209">
        <v>42735</v>
      </c>
      <c r="K148" s="252">
        <f t="shared" si="23"/>
        <v>33.571428571428569</v>
      </c>
      <c r="L148" s="211" t="s">
        <v>549</v>
      </c>
      <c r="M148" s="211">
        <v>1</v>
      </c>
      <c r="N148" s="212">
        <f t="shared" si="25"/>
        <v>1</v>
      </c>
      <c r="O148" s="210">
        <f t="shared" si="26"/>
        <v>33.571428571428569</v>
      </c>
      <c r="P148" s="210">
        <f t="shared" si="27"/>
        <v>33.571428571428569</v>
      </c>
      <c r="Q148" s="210">
        <f t="shared" si="28"/>
        <v>33.571428571428569</v>
      </c>
      <c r="R148" s="211"/>
      <c r="S148" s="211"/>
      <c r="T148" s="213" t="s">
        <v>644</v>
      </c>
      <c r="U148" s="214">
        <f t="shared" si="29"/>
        <v>2</v>
      </c>
      <c r="V148" s="214">
        <f t="shared" si="30"/>
        <v>0</v>
      </c>
      <c r="W148" s="214" t="str">
        <f t="shared" si="24"/>
        <v>CUMPLIDA</v>
      </c>
      <c r="X148" s="214" t="str">
        <f t="shared" si="31"/>
        <v>CUMPLIDA</v>
      </c>
      <c r="AA148" s="48"/>
    </row>
    <row r="149" spans="1:27" ht="409.5" x14ac:dyDescent="0.2">
      <c r="A149" s="47">
        <v>17</v>
      </c>
      <c r="B149" s="207" t="s">
        <v>1265</v>
      </c>
      <c r="C149" s="207" t="s">
        <v>80</v>
      </c>
      <c r="D149" s="207" t="s">
        <v>645</v>
      </c>
      <c r="E149" s="207" t="s">
        <v>646</v>
      </c>
      <c r="F149" s="207" t="s">
        <v>647</v>
      </c>
      <c r="G149" s="207" t="s">
        <v>648</v>
      </c>
      <c r="H149" s="222">
        <v>2</v>
      </c>
      <c r="I149" s="209">
        <v>42500</v>
      </c>
      <c r="J149" s="209">
        <v>42735</v>
      </c>
      <c r="K149" s="252">
        <f t="shared" si="23"/>
        <v>33.571428571428569</v>
      </c>
      <c r="L149" s="211" t="s">
        <v>549</v>
      </c>
      <c r="M149" s="211">
        <v>2</v>
      </c>
      <c r="N149" s="212">
        <f t="shared" si="25"/>
        <v>1</v>
      </c>
      <c r="O149" s="210">
        <f t="shared" si="26"/>
        <v>33.571428571428569</v>
      </c>
      <c r="P149" s="210">
        <f t="shared" si="27"/>
        <v>33.571428571428569</v>
      </c>
      <c r="Q149" s="210">
        <f t="shared" si="28"/>
        <v>33.571428571428569</v>
      </c>
      <c r="R149" s="211"/>
      <c r="S149" s="211"/>
      <c r="T149" s="213" t="s">
        <v>649</v>
      </c>
      <c r="U149" s="214">
        <f t="shared" si="29"/>
        <v>2</v>
      </c>
      <c r="V149" s="214">
        <f t="shared" si="30"/>
        <v>0</v>
      </c>
      <c r="W149" s="214" t="str">
        <f t="shared" si="24"/>
        <v>CUMPLIDA</v>
      </c>
      <c r="X149" s="214" t="str">
        <f t="shared" si="31"/>
        <v>CUMPLIDA</v>
      </c>
      <c r="AA149" s="48"/>
    </row>
    <row r="150" spans="1:27" ht="409.5" x14ac:dyDescent="0.2">
      <c r="A150" s="47">
        <v>18</v>
      </c>
      <c r="B150" s="207" t="s">
        <v>1266</v>
      </c>
      <c r="C150" s="207" t="s">
        <v>80</v>
      </c>
      <c r="D150" s="207" t="s">
        <v>650</v>
      </c>
      <c r="E150" s="207" t="s">
        <v>651</v>
      </c>
      <c r="F150" s="207" t="s">
        <v>652</v>
      </c>
      <c r="G150" s="207" t="s">
        <v>653</v>
      </c>
      <c r="H150" s="222">
        <v>1</v>
      </c>
      <c r="I150" s="209">
        <v>42500</v>
      </c>
      <c r="J150" s="209">
        <v>42735</v>
      </c>
      <c r="K150" s="252">
        <f t="shared" si="23"/>
        <v>33.571428571428569</v>
      </c>
      <c r="L150" s="211" t="s">
        <v>549</v>
      </c>
      <c r="M150" s="211">
        <v>1</v>
      </c>
      <c r="N150" s="212">
        <f t="shared" si="25"/>
        <v>1</v>
      </c>
      <c r="O150" s="210">
        <f t="shared" si="26"/>
        <v>33.571428571428569</v>
      </c>
      <c r="P150" s="210">
        <f t="shared" si="27"/>
        <v>33.571428571428569</v>
      </c>
      <c r="Q150" s="210">
        <f t="shared" si="28"/>
        <v>33.571428571428569</v>
      </c>
      <c r="R150" s="211"/>
      <c r="S150" s="211"/>
      <c r="T150" s="213" t="s">
        <v>654</v>
      </c>
      <c r="U150" s="214">
        <f t="shared" si="29"/>
        <v>2</v>
      </c>
      <c r="V150" s="214">
        <f t="shared" si="30"/>
        <v>0</v>
      </c>
      <c r="W150" s="214" t="str">
        <f t="shared" si="24"/>
        <v>CUMPLIDA</v>
      </c>
      <c r="X150" s="214" t="str">
        <f t="shared" si="31"/>
        <v>CUMPLIDA</v>
      </c>
      <c r="AA150" s="48"/>
    </row>
    <row r="151" spans="1:27" ht="89.25" x14ac:dyDescent="0.2">
      <c r="A151" s="183">
        <v>19</v>
      </c>
      <c r="B151" s="251" t="s">
        <v>1267</v>
      </c>
      <c r="C151" s="261" t="s">
        <v>80</v>
      </c>
      <c r="D151" s="251" t="s">
        <v>655</v>
      </c>
      <c r="E151" s="218" t="s">
        <v>656</v>
      </c>
      <c r="F151" s="218" t="s">
        <v>657</v>
      </c>
      <c r="G151" s="218" t="s">
        <v>658</v>
      </c>
      <c r="H151" s="219">
        <v>2</v>
      </c>
      <c r="I151" s="259">
        <v>42522</v>
      </c>
      <c r="J151" s="259">
        <v>42885</v>
      </c>
      <c r="K151" s="252">
        <f t="shared" si="23"/>
        <v>51.857142857142854</v>
      </c>
      <c r="L151" s="211" t="s">
        <v>549</v>
      </c>
      <c r="M151" s="211">
        <v>0</v>
      </c>
      <c r="N151" s="212">
        <f t="shared" si="25"/>
        <v>0</v>
      </c>
      <c r="O151" s="210">
        <f t="shared" si="26"/>
        <v>0</v>
      </c>
      <c r="P151" s="210">
        <f t="shared" si="27"/>
        <v>0</v>
      </c>
      <c r="Q151" s="210">
        <f t="shared" si="28"/>
        <v>0</v>
      </c>
      <c r="R151" s="211"/>
      <c r="S151" s="211"/>
      <c r="T151" s="213" t="s">
        <v>659</v>
      </c>
      <c r="U151" s="214">
        <f t="shared" si="29"/>
        <v>0</v>
      </c>
      <c r="V151" s="214">
        <f t="shared" si="30"/>
        <v>1</v>
      </c>
      <c r="W151" s="214" t="str">
        <f t="shared" si="24"/>
        <v>EN TERMINO</v>
      </c>
      <c r="X151" s="215" t="str">
        <f>IF(W151&amp;W152="CUMPLIDA","CUMPLIDA",IF(OR(W151="VENCIDA",W152="VENCIDA"),"VENCIDA",IF(U151+U152=4,"CUMPLIDA","EN TERMINO")))</f>
        <v>EN TERMINO</v>
      </c>
      <c r="AA151" s="48"/>
    </row>
    <row r="152" spans="1:27" ht="409.5" x14ac:dyDescent="0.2">
      <c r="A152" s="183"/>
      <c r="B152" s="251"/>
      <c r="C152" s="261"/>
      <c r="D152" s="251"/>
      <c r="E152" s="218" t="s">
        <v>660</v>
      </c>
      <c r="F152" s="218" t="s">
        <v>661</v>
      </c>
      <c r="G152" s="218" t="s">
        <v>658</v>
      </c>
      <c r="H152" s="219">
        <v>1</v>
      </c>
      <c r="I152" s="259">
        <v>42736</v>
      </c>
      <c r="J152" s="259">
        <v>43100</v>
      </c>
      <c r="K152" s="252">
        <f t="shared" si="23"/>
        <v>52</v>
      </c>
      <c r="L152" s="211" t="s">
        <v>549</v>
      </c>
      <c r="M152" s="211">
        <v>0</v>
      </c>
      <c r="N152" s="212">
        <f t="shared" si="25"/>
        <v>0</v>
      </c>
      <c r="O152" s="210">
        <f t="shared" si="26"/>
        <v>0</v>
      </c>
      <c r="P152" s="210">
        <f t="shared" si="27"/>
        <v>0</v>
      </c>
      <c r="Q152" s="210">
        <f t="shared" si="28"/>
        <v>0</v>
      </c>
      <c r="R152" s="211"/>
      <c r="S152" s="211"/>
      <c r="T152" s="213" t="s">
        <v>662</v>
      </c>
      <c r="U152" s="214">
        <f t="shared" si="29"/>
        <v>0</v>
      </c>
      <c r="V152" s="214">
        <f t="shared" si="30"/>
        <v>1</v>
      </c>
      <c r="W152" s="214" t="str">
        <f t="shared" si="24"/>
        <v>EN TERMINO</v>
      </c>
      <c r="X152" s="215"/>
      <c r="AA152" s="48"/>
    </row>
    <row r="153" spans="1:27" ht="76.5" x14ac:dyDescent="0.2">
      <c r="A153" s="47">
        <v>20</v>
      </c>
      <c r="B153" s="207" t="s">
        <v>1268</v>
      </c>
      <c r="C153" s="207" t="s">
        <v>80</v>
      </c>
      <c r="D153" s="207" t="s">
        <v>663</v>
      </c>
      <c r="E153" s="218" t="s">
        <v>664</v>
      </c>
      <c r="F153" s="218" t="s">
        <v>665</v>
      </c>
      <c r="G153" s="218" t="s">
        <v>666</v>
      </c>
      <c r="H153" s="226">
        <v>1</v>
      </c>
      <c r="I153" s="259">
        <v>42522</v>
      </c>
      <c r="J153" s="259">
        <v>42885</v>
      </c>
      <c r="K153" s="252">
        <f t="shared" si="23"/>
        <v>51.857142857142854</v>
      </c>
      <c r="L153" s="211" t="s">
        <v>549</v>
      </c>
      <c r="M153" s="211">
        <v>0</v>
      </c>
      <c r="N153" s="212">
        <f t="shared" si="25"/>
        <v>0</v>
      </c>
      <c r="O153" s="210">
        <f t="shared" si="26"/>
        <v>0</v>
      </c>
      <c r="P153" s="210">
        <f t="shared" si="27"/>
        <v>0</v>
      </c>
      <c r="Q153" s="210">
        <f t="shared" si="28"/>
        <v>0</v>
      </c>
      <c r="R153" s="211"/>
      <c r="S153" s="211"/>
      <c r="T153" s="213" t="s">
        <v>667</v>
      </c>
      <c r="U153" s="214">
        <f t="shared" si="29"/>
        <v>0</v>
      </c>
      <c r="V153" s="214">
        <f t="shared" si="30"/>
        <v>1</v>
      </c>
      <c r="W153" s="214" t="str">
        <f t="shared" si="24"/>
        <v>EN TERMINO</v>
      </c>
      <c r="X153" s="214" t="str">
        <f>IF(W153="CUMPLIDA","CUMPLIDA",IF(W153="EN TERMINO","EN TERMINO","VENCIDA"))</f>
        <v>EN TERMINO</v>
      </c>
      <c r="AA153" s="48"/>
    </row>
    <row r="154" spans="1:27" ht="89.25" x14ac:dyDescent="0.2">
      <c r="A154" s="183">
        <v>21</v>
      </c>
      <c r="B154" s="251" t="s">
        <v>1269</v>
      </c>
      <c r="C154" s="261" t="s">
        <v>80</v>
      </c>
      <c r="D154" s="251" t="s">
        <v>655</v>
      </c>
      <c r="E154" s="218" t="s">
        <v>656</v>
      </c>
      <c r="F154" s="218" t="s">
        <v>668</v>
      </c>
      <c r="G154" s="218" t="s">
        <v>658</v>
      </c>
      <c r="H154" s="219">
        <v>2</v>
      </c>
      <c r="I154" s="259">
        <v>42522</v>
      </c>
      <c r="J154" s="259">
        <v>42885</v>
      </c>
      <c r="K154" s="252">
        <f t="shared" si="23"/>
        <v>51.857142857142854</v>
      </c>
      <c r="L154" s="211" t="s">
        <v>549</v>
      </c>
      <c r="M154" s="211">
        <v>0</v>
      </c>
      <c r="N154" s="212">
        <f t="shared" si="25"/>
        <v>0</v>
      </c>
      <c r="O154" s="210">
        <f t="shared" si="26"/>
        <v>0</v>
      </c>
      <c r="P154" s="210">
        <f t="shared" si="27"/>
        <v>0</v>
      </c>
      <c r="Q154" s="210">
        <f t="shared" si="28"/>
        <v>0</v>
      </c>
      <c r="R154" s="211"/>
      <c r="S154" s="211"/>
      <c r="T154" s="213" t="s">
        <v>659</v>
      </c>
      <c r="U154" s="214">
        <f t="shared" si="29"/>
        <v>0</v>
      </c>
      <c r="V154" s="214">
        <f t="shared" si="30"/>
        <v>1</v>
      </c>
      <c r="W154" s="214" t="str">
        <f t="shared" si="24"/>
        <v>EN TERMINO</v>
      </c>
      <c r="X154" s="215" t="str">
        <f>IF(W154&amp;W155="CUMPLIDA","CUMPLIDA",IF(OR(W154="VENCIDA",W155="VENCIDA"),"VENCIDA",IF(U154+U155=4,"CUMPLIDA","EN TERMINO")))</f>
        <v>EN TERMINO</v>
      </c>
      <c r="AA154" s="48"/>
    </row>
    <row r="155" spans="1:27" ht="409.5" x14ac:dyDescent="0.2">
      <c r="A155" s="183"/>
      <c r="B155" s="251"/>
      <c r="C155" s="261"/>
      <c r="D155" s="251"/>
      <c r="E155" s="218" t="s">
        <v>660</v>
      </c>
      <c r="F155" s="218" t="s">
        <v>669</v>
      </c>
      <c r="G155" s="218" t="s">
        <v>658</v>
      </c>
      <c r="H155" s="219">
        <v>1</v>
      </c>
      <c r="I155" s="259">
        <v>42736</v>
      </c>
      <c r="J155" s="259">
        <v>43100</v>
      </c>
      <c r="K155" s="252">
        <f t="shared" si="23"/>
        <v>52</v>
      </c>
      <c r="L155" s="211" t="s">
        <v>549</v>
      </c>
      <c r="M155" s="211">
        <v>0</v>
      </c>
      <c r="N155" s="212">
        <f t="shared" si="25"/>
        <v>0</v>
      </c>
      <c r="O155" s="210">
        <f t="shared" si="26"/>
        <v>0</v>
      </c>
      <c r="P155" s="210">
        <f t="shared" si="27"/>
        <v>0</v>
      </c>
      <c r="Q155" s="210">
        <f t="shared" si="28"/>
        <v>0</v>
      </c>
      <c r="R155" s="211"/>
      <c r="S155" s="211"/>
      <c r="T155" s="213" t="s">
        <v>670</v>
      </c>
      <c r="U155" s="214">
        <f t="shared" si="29"/>
        <v>0</v>
      </c>
      <c r="V155" s="214">
        <f t="shared" si="30"/>
        <v>1</v>
      </c>
      <c r="W155" s="214" t="str">
        <f t="shared" si="24"/>
        <v>EN TERMINO</v>
      </c>
      <c r="X155" s="215"/>
      <c r="AA155" s="48"/>
    </row>
    <row r="156" spans="1:27" ht="102" x14ac:dyDescent="0.2">
      <c r="A156" s="47">
        <v>22</v>
      </c>
      <c r="B156" s="207" t="s">
        <v>1270</v>
      </c>
      <c r="C156" s="207" t="s">
        <v>80</v>
      </c>
      <c r="D156" s="207" t="s">
        <v>671</v>
      </c>
      <c r="E156" s="218" t="s">
        <v>672</v>
      </c>
      <c r="F156" s="218" t="s">
        <v>673</v>
      </c>
      <c r="G156" s="218" t="s">
        <v>674</v>
      </c>
      <c r="H156" s="219">
        <v>8</v>
      </c>
      <c r="I156" s="259">
        <v>42522</v>
      </c>
      <c r="J156" s="259">
        <v>42885</v>
      </c>
      <c r="K156" s="252">
        <f t="shared" si="23"/>
        <v>51.857142857142854</v>
      </c>
      <c r="L156" s="211" t="s">
        <v>549</v>
      </c>
      <c r="M156" s="211">
        <v>0</v>
      </c>
      <c r="N156" s="212">
        <f t="shared" si="25"/>
        <v>0</v>
      </c>
      <c r="O156" s="210">
        <f t="shared" si="26"/>
        <v>0</v>
      </c>
      <c r="P156" s="210">
        <f t="shared" si="27"/>
        <v>0</v>
      </c>
      <c r="Q156" s="210">
        <f t="shared" si="28"/>
        <v>0</v>
      </c>
      <c r="R156" s="211"/>
      <c r="S156" s="211"/>
      <c r="T156" s="213" t="s">
        <v>675</v>
      </c>
      <c r="U156" s="214">
        <f t="shared" si="29"/>
        <v>0</v>
      </c>
      <c r="V156" s="214">
        <f t="shared" si="30"/>
        <v>1</v>
      </c>
      <c r="W156" s="214" t="str">
        <f t="shared" si="24"/>
        <v>EN TERMINO</v>
      </c>
      <c r="X156" s="214" t="str">
        <f>IF(W156="CUMPLIDA","CUMPLIDA",IF(W156="EN TERMINO","EN TERMINO","VENCIDA"))</f>
        <v>EN TERMINO</v>
      </c>
      <c r="AA156" s="48"/>
    </row>
    <row r="157" spans="1:27" ht="178.5" x14ac:dyDescent="0.2">
      <c r="A157" s="47">
        <v>23</v>
      </c>
      <c r="B157" s="207" t="s">
        <v>1271</v>
      </c>
      <c r="C157" s="207" t="s">
        <v>80</v>
      </c>
      <c r="D157" s="207" t="s">
        <v>676</v>
      </c>
      <c r="E157" s="218" t="s">
        <v>677</v>
      </c>
      <c r="F157" s="218" t="s">
        <v>678</v>
      </c>
      <c r="G157" s="219" t="s">
        <v>290</v>
      </c>
      <c r="H157" s="219">
        <v>3</v>
      </c>
      <c r="I157" s="259">
        <v>42552</v>
      </c>
      <c r="J157" s="259">
        <v>42916</v>
      </c>
      <c r="K157" s="252">
        <f t="shared" si="23"/>
        <v>52</v>
      </c>
      <c r="L157" s="211" t="s">
        <v>549</v>
      </c>
      <c r="M157" s="211">
        <v>0</v>
      </c>
      <c r="N157" s="212">
        <f t="shared" si="25"/>
        <v>0</v>
      </c>
      <c r="O157" s="210">
        <f t="shared" si="26"/>
        <v>0</v>
      </c>
      <c r="P157" s="210">
        <f t="shared" si="27"/>
        <v>0</v>
      </c>
      <c r="Q157" s="210">
        <f t="shared" si="28"/>
        <v>0</v>
      </c>
      <c r="R157" s="211"/>
      <c r="S157" s="211"/>
      <c r="T157" s="213" t="s">
        <v>679</v>
      </c>
      <c r="U157" s="214">
        <f t="shared" si="29"/>
        <v>0</v>
      </c>
      <c r="V157" s="214">
        <f t="shared" si="30"/>
        <v>1</v>
      </c>
      <c r="W157" s="214" t="str">
        <f t="shared" si="24"/>
        <v>EN TERMINO</v>
      </c>
      <c r="X157" s="214" t="str">
        <f>IF(W157="CUMPLIDA","CUMPLIDA",IF(W157="EN TERMINO","EN TERMINO","VENCIDA"))</f>
        <v>EN TERMINO</v>
      </c>
      <c r="AA157" s="48"/>
    </row>
    <row r="158" spans="1:27" ht="178.5" x14ac:dyDescent="0.2">
      <c r="A158" s="47">
        <v>24</v>
      </c>
      <c r="B158" s="207" t="s">
        <v>1272</v>
      </c>
      <c r="C158" s="207" t="s">
        <v>80</v>
      </c>
      <c r="D158" s="207" t="s">
        <v>680</v>
      </c>
      <c r="E158" s="218" t="s">
        <v>677</v>
      </c>
      <c r="F158" s="218" t="s">
        <v>289</v>
      </c>
      <c r="G158" s="219" t="s">
        <v>290</v>
      </c>
      <c r="H158" s="219">
        <v>7</v>
      </c>
      <c r="I158" s="259">
        <v>42552</v>
      </c>
      <c r="J158" s="259">
        <v>42916</v>
      </c>
      <c r="K158" s="252">
        <f t="shared" si="23"/>
        <v>52</v>
      </c>
      <c r="L158" s="211" t="s">
        <v>549</v>
      </c>
      <c r="M158" s="211">
        <v>0</v>
      </c>
      <c r="N158" s="212">
        <f t="shared" si="25"/>
        <v>0</v>
      </c>
      <c r="O158" s="210">
        <f t="shared" si="26"/>
        <v>0</v>
      </c>
      <c r="P158" s="210">
        <f t="shared" si="27"/>
        <v>0</v>
      </c>
      <c r="Q158" s="210">
        <f t="shared" si="28"/>
        <v>0</v>
      </c>
      <c r="R158" s="211"/>
      <c r="S158" s="211"/>
      <c r="T158" s="213" t="s">
        <v>681</v>
      </c>
      <c r="U158" s="214">
        <f t="shared" si="29"/>
        <v>0</v>
      </c>
      <c r="V158" s="214">
        <f t="shared" si="30"/>
        <v>1</v>
      </c>
      <c r="W158" s="214" t="str">
        <f t="shared" si="24"/>
        <v>EN TERMINO</v>
      </c>
      <c r="X158" s="214" t="str">
        <f>IF(W158="CUMPLIDA","CUMPLIDA",IF(W158="EN TERMINO","EN TERMINO","VENCIDA"))</f>
        <v>EN TERMINO</v>
      </c>
      <c r="AA158" s="48"/>
    </row>
    <row r="159" spans="1:27" ht="409.5" x14ac:dyDescent="0.2">
      <c r="A159" s="47">
        <v>25</v>
      </c>
      <c r="B159" s="213" t="s">
        <v>1273</v>
      </c>
      <c r="C159" s="213" t="s">
        <v>80</v>
      </c>
      <c r="D159" s="213" t="s">
        <v>682</v>
      </c>
      <c r="E159" s="213" t="s">
        <v>683</v>
      </c>
      <c r="F159" s="218" t="s">
        <v>684</v>
      </c>
      <c r="G159" s="239" t="s">
        <v>685</v>
      </c>
      <c r="H159" s="214">
        <v>16</v>
      </c>
      <c r="I159" s="271">
        <v>42856</v>
      </c>
      <c r="J159" s="271">
        <v>43220</v>
      </c>
      <c r="K159" s="252">
        <f t="shared" si="23"/>
        <v>52</v>
      </c>
      <c r="L159" s="211" t="s">
        <v>549</v>
      </c>
      <c r="M159" s="211">
        <v>4</v>
      </c>
      <c r="N159" s="212">
        <f t="shared" si="25"/>
        <v>0.25</v>
      </c>
      <c r="O159" s="210">
        <f t="shared" si="26"/>
        <v>13</v>
      </c>
      <c r="P159" s="210">
        <f t="shared" si="27"/>
        <v>0</v>
      </c>
      <c r="Q159" s="210">
        <f t="shared" si="28"/>
        <v>0</v>
      </c>
      <c r="R159" s="211"/>
      <c r="S159" s="211"/>
      <c r="T159" s="213" t="s">
        <v>686</v>
      </c>
      <c r="U159" s="214">
        <f t="shared" si="29"/>
        <v>0</v>
      </c>
      <c r="V159" s="214">
        <f t="shared" si="30"/>
        <v>1</v>
      </c>
      <c r="W159" s="214" t="str">
        <f t="shared" si="24"/>
        <v>EN TERMINO</v>
      </c>
      <c r="X159" s="214" t="str">
        <f>IF(W159="CUMPLIDA","CUMPLIDA",IF(W159="EN TERMINO","EN TERMINO","VENCIDA"))</f>
        <v>EN TERMINO</v>
      </c>
      <c r="AA159" s="48"/>
    </row>
    <row r="160" spans="1:27" ht="409.5" x14ac:dyDescent="0.2">
      <c r="A160" s="47">
        <v>26</v>
      </c>
      <c r="B160" s="272" t="s">
        <v>1274</v>
      </c>
      <c r="C160" s="213" t="s">
        <v>80</v>
      </c>
      <c r="D160" s="213" t="s">
        <v>687</v>
      </c>
      <c r="E160" s="218" t="s">
        <v>688</v>
      </c>
      <c r="F160" s="218" t="s">
        <v>684</v>
      </c>
      <c r="G160" s="239" t="s">
        <v>689</v>
      </c>
      <c r="H160" s="214">
        <v>16</v>
      </c>
      <c r="I160" s="271">
        <v>42856</v>
      </c>
      <c r="J160" s="271">
        <v>43220</v>
      </c>
      <c r="K160" s="252">
        <f t="shared" si="23"/>
        <v>52</v>
      </c>
      <c r="L160" s="211" t="s">
        <v>549</v>
      </c>
      <c r="M160" s="211">
        <v>5</v>
      </c>
      <c r="N160" s="212">
        <f t="shared" si="25"/>
        <v>0.3125</v>
      </c>
      <c r="O160" s="210">
        <f t="shared" si="26"/>
        <v>16.25</v>
      </c>
      <c r="P160" s="210">
        <f t="shared" si="27"/>
        <v>0</v>
      </c>
      <c r="Q160" s="210">
        <f t="shared" si="28"/>
        <v>0</v>
      </c>
      <c r="R160" s="211"/>
      <c r="S160" s="211"/>
      <c r="T160" s="213" t="s">
        <v>690</v>
      </c>
      <c r="U160" s="214">
        <f t="shared" si="29"/>
        <v>0</v>
      </c>
      <c r="V160" s="214">
        <f t="shared" si="30"/>
        <v>1</v>
      </c>
      <c r="W160" s="214" t="str">
        <f t="shared" si="24"/>
        <v>EN TERMINO</v>
      </c>
      <c r="X160" s="214" t="str">
        <f>IF(W160="CUMPLIDA","CUMPLIDA",IF(W160="EN TERMINO","EN TERMINO","VENCIDA"))</f>
        <v>EN TERMINO</v>
      </c>
      <c r="AA160" s="48"/>
    </row>
    <row r="161" spans="1:27" ht="102" x14ac:dyDescent="0.2">
      <c r="A161" s="183">
        <v>27</v>
      </c>
      <c r="B161" s="273" t="s">
        <v>1275</v>
      </c>
      <c r="C161" s="261" t="s">
        <v>80</v>
      </c>
      <c r="D161" s="251" t="s">
        <v>691</v>
      </c>
      <c r="E161" s="274" t="s">
        <v>692</v>
      </c>
      <c r="F161" s="274" t="s">
        <v>693</v>
      </c>
      <c r="G161" s="218" t="s">
        <v>694</v>
      </c>
      <c r="H161" s="226">
        <v>1</v>
      </c>
      <c r="I161" s="271">
        <v>42522</v>
      </c>
      <c r="J161" s="271">
        <v>42735</v>
      </c>
      <c r="K161" s="252">
        <f t="shared" si="23"/>
        <v>30.428571428571427</v>
      </c>
      <c r="L161" s="211" t="s">
        <v>549</v>
      </c>
      <c r="M161" s="211">
        <v>1</v>
      </c>
      <c r="N161" s="212">
        <f t="shared" si="25"/>
        <v>1</v>
      </c>
      <c r="O161" s="210">
        <f t="shared" si="26"/>
        <v>30.428571428571427</v>
      </c>
      <c r="P161" s="210">
        <f t="shared" si="27"/>
        <v>30.428571428571427</v>
      </c>
      <c r="Q161" s="210">
        <f t="shared" si="28"/>
        <v>30.428571428571427</v>
      </c>
      <c r="R161" s="211"/>
      <c r="S161" s="211"/>
      <c r="T161" s="213" t="s">
        <v>695</v>
      </c>
      <c r="U161" s="214">
        <f t="shared" si="29"/>
        <v>2</v>
      </c>
      <c r="V161" s="214">
        <f t="shared" si="30"/>
        <v>0</v>
      </c>
      <c r="W161" s="214" t="str">
        <f t="shared" si="24"/>
        <v>CUMPLIDA</v>
      </c>
      <c r="X161" s="215" t="str">
        <f>IF(W161&amp;W162="CUMPLIDA","CUMPLIDA",IF(OR(W161="VENCIDA",W162="VENCIDA"),"VENCIDA",IF(U161+U162=4,"CUMPLIDA","EN TERMINO")))</f>
        <v>CUMPLIDA</v>
      </c>
      <c r="AA161" s="48"/>
    </row>
    <row r="162" spans="1:27" ht="127.5" x14ac:dyDescent="0.2">
      <c r="A162" s="183"/>
      <c r="B162" s="251"/>
      <c r="C162" s="261"/>
      <c r="D162" s="251"/>
      <c r="E162" s="274"/>
      <c r="F162" s="274"/>
      <c r="G162" s="218" t="s">
        <v>696</v>
      </c>
      <c r="H162" s="275">
        <v>10</v>
      </c>
      <c r="I162" s="271">
        <v>42522</v>
      </c>
      <c r="J162" s="271">
        <v>42735</v>
      </c>
      <c r="K162" s="252">
        <f t="shared" si="23"/>
        <v>30.428571428571427</v>
      </c>
      <c r="L162" s="211" t="s">
        <v>549</v>
      </c>
      <c r="M162" s="211">
        <v>10</v>
      </c>
      <c r="N162" s="212">
        <f t="shared" si="25"/>
        <v>1</v>
      </c>
      <c r="O162" s="210">
        <f t="shared" si="26"/>
        <v>30.428571428571427</v>
      </c>
      <c r="P162" s="210">
        <f t="shared" si="27"/>
        <v>30.428571428571427</v>
      </c>
      <c r="Q162" s="210">
        <f t="shared" si="28"/>
        <v>30.428571428571427</v>
      </c>
      <c r="R162" s="211"/>
      <c r="S162" s="211"/>
      <c r="T162" s="213" t="s">
        <v>697</v>
      </c>
      <c r="U162" s="214">
        <f t="shared" si="29"/>
        <v>2</v>
      </c>
      <c r="V162" s="214">
        <f t="shared" si="30"/>
        <v>0</v>
      </c>
      <c r="W162" s="214" t="str">
        <f t="shared" si="24"/>
        <v>CUMPLIDA</v>
      </c>
      <c r="X162" s="215"/>
      <c r="AA162" s="48"/>
    </row>
    <row r="163" spans="1:27" ht="409.5" x14ac:dyDescent="0.2">
      <c r="A163" s="47">
        <v>28</v>
      </c>
      <c r="B163" s="272" t="s">
        <v>1276</v>
      </c>
      <c r="C163" s="213" t="s">
        <v>80</v>
      </c>
      <c r="D163" s="213" t="s">
        <v>698</v>
      </c>
      <c r="E163" s="218" t="s">
        <v>699</v>
      </c>
      <c r="F163" s="218" t="s">
        <v>684</v>
      </c>
      <c r="G163" s="239" t="s">
        <v>700</v>
      </c>
      <c r="H163" s="214">
        <v>16</v>
      </c>
      <c r="I163" s="271">
        <v>42856</v>
      </c>
      <c r="J163" s="271">
        <v>43220</v>
      </c>
      <c r="K163" s="252">
        <f t="shared" si="23"/>
        <v>52</v>
      </c>
      <c r="L163" s="211" t="s">
        <v>549</v>
      </c>
      <c r="M163" s="211">
        <v>5</v>
      </c>
      <c r="N163" s="212">
        <f t="shared" si="25"/>
        <v>0.3125</v>
      </c>
      <c r="O163" s="210">
        <f t="shared" si="26"/>
        <v>16.25</v>
      </c>
      <c r="P163" s="210">
        <f t="shared" si="27"/>
        <v>0</v>
      </c>
      <c r="Q163" s="210">
        <f t="shared" si="28"/>
        <v>0</v>
      </c>
      <c r="R163" s="211"/>
      <c r="S163" s="211"/>
      <c r="T163" s="213" t="s">
        <v>701</v>
      </c>
      <c r="U163" s="214">
        <f t="shared" si="29"/>
        <v>0</v>
      </c>
      <c r="V163" s="214">
        <f t="shared" si="30"/>
        <v>1</v>
      </c>
      <c r="W163" s="214" t="str">
        <f t="shared" si="24"/>
        <v>EN TERMINO</v>
      </c>
      <c r="X163" s="214" t="str">
        <f>IF(W163="CUMPLIDA","CUMPLIDA",IF(W163="EN TERMINO","EN TERMINO","VENCIDA"))</f>
        <v>EN TERMINO</v>
      </c>
      <c r="AA163" s="48"/>
    </row>
    <row r="164" spans="1:27" s="49" customFormat="1" ht="408" x14ac:dyDescent="0.2">
      <c r="A164" s="47">
        <v>29</v>
      </c>
      <c r="B164" s="207" t="s">
        <v>1277</v>
      </c>
      <c r="C164" s="207" t="s">
        <v>43</v>
      </c>
      <c r="D164" s="207" t="s">
        <v>702</v>
      </c>
      <c r="E164" s="207" t="s">
        <v>703</v>
      </c>
      <c r="F164" s="207" t="s">
        <v>704</v>
      </c>
      <c r="G164" s="207" t="s">
        <v>642</v>
      </c>
      <c r="H164" s="222">
        <v>1</v>
      </c>
      <c r="I164" s="276">
        <v>42522</v>
      </c>
      <c r="J164" s="276">
        <v>42887</v>
      </c>
      <c r="K164" s="252">
        <f t="shared" si="23"/>
        <v>52.142857142857146</v>
      </c>
      <c r="L164" s="211" t="s">
        <v>549</v>
      </c>
      <c r="M164" s="211">
        <v>0</v>
      </c>
      <c r="N164" s="212">
        <f t="shared" si="25"/>
        <v>0</v>
      </c>
      <c r="O164" s="210">
        <f t="shared" si="26"/>
        <v>0</v>
      </c>
      <c r="P164" s="210">
        <f t="shared" si="27"/>
        <v>0</v>
      </c>
      <c r="Q164" s="210">
        <f t="shared" si="28"/>
        <v>0</v>
      </c>
      <c r="R164" s="211"/>
      <c r="S164" s="211"/>
      <c r="T164" s="213" t="s">
        <v>1278</v>
      </c>
      <c r="U164" s="214">
        <f t="shared" si="29"/>
        <v>0</v>
      </c>
      <c r="V164" s="214">
        <f t="shared" si="30"/>
        <v>1</v>
      </c>
      <c r="W164" s="214" t="str">
        <f t="shared" si="24"/>
        <v>EN TERMINO</v>
      </c>
      <c r="X164" s="214" t="str">
        <f>IF(W164="CUMPLIDA","CUMPLIDA",IF(W164="EN TERMINO","EN TERMINO","VENCIDA"))</f>
        <v>EN TERMINO</v>
      </c>
      <c r="AA164" s="48"/>
    </row>
    <row r="165" spans="1:27" ht="255" x14ac:dyDescent="0.2">
      <c r="A165" s="47">
        <v>30</v>
      </c>
      <c r="B165" s="207" t="s">
        <v>1279</v>
      </c>
      <c r="C165" s="207" t="s">
        <v>80</v>
      </c>
      <c r="D165" s="207" t="s">
        <v>705</v>
      </c>
      <c r="E165" s="256" t="s">
        <v>706</v>
      </c>
      <c r="F165" s="256" t="s">
        <v>707</v>
      </c>
      <c r="G165" s="208" t="s">
        <v>708</v>
      </c>
      <c r="H165" s="208">
        <v>2</v>
      </c>
      <c r="I165" s="209">
        <v>42522</v>
      </c>
      <c r="J165" s="209">
        <v>42735</v>
      </c>
      <c r="K165" s="252">
        <f t="shared" si="23"/>
        <v>30.428571428571427</v>
      </c>
      <c r="L165" s="211" t="s">
        <v>549</v>
      </c>
      <c r="M165" s="211">
        <v>2</v>
      </c>
      <c r="N165" s="212">
        <f t="shared" si="25"/>
        <v>1</v>
      </c>
      <c r="O165" s="210">
        <f t="shared" si="26"/>
        <v>30.428571428571427</v>
      </c>
      <c r="P165" s="210">
        <f t="shared" si="27"/>
        <v>30.428571428571427</v>
      </c>
      <c r="Q165" s="210">
        <f t="shared" si="28"/>
        <v>30.428571428571427</v>
      </c>
      <c r="R165" s="211"/>
      <c r="S165" s="211"/>
      <c r="T165" s="213" t="s">
        <v>709</v>
      </c>
      <c r="U165" s="214">
        <f t="shared" si="29"/>
        <v>2</v>
      </c>
      <c r="V165" s="214">
        <f t="shared" si="30"/>
        <v>0</v>
      </c>
      <c r="W165" s="214" t="str">
        <f t="shared" si="24"/>
        <v>CUMPLIDA</v>
      </c>
      <c r="X165" s="214" t="str">
        <f>IF(W165="CUMPLIDA","CUMPLIDA",IF(W165="EN TERMINO","EN TERMINO","VENCIDA"))</f>
        <v>CUMPLIDA</v>
      </c>
      <c r="AA165" s="48"/>
    </row>
    <row r="166" spans="1:27" s="49" customFormat="1" ht="251.25" customHeight="1" x14ac:dyDescent="0.2">
      <c r="A166" s="47">
        <v>31</v>
      </c>
      <c r="B166" s="207" t="s">
        <v>1280</v>
      </c>
      <c r="C166" s="207" t="s">
        <v>43</v>
      </c>
      <c r="D166" s="207" t="s">
        <v>710</v>
      </c>
      <c r="E166" s="207" t="s">
        <v>711</v>
      </c>
      <c r="F166" s="207" t="s">
        <v>712</v>
      </c>
      <c r="G166" s="207" t="s">
        <v>642</v>
      </c>
      <c r="H166" s="208">
        <v>1</v>
      </c>
      <c r="I166" s="209">
        <v>42522</v>
      </c>
      <c r="J166" s="209">
        <v>42887</v>
      </c>
      <c r="K166" s="252">
        <f t="shared" si="23"/>
        <v>52.142857142857146</v>
      </c>
      <c r="L166" s="211" t="s">
        <v>713</v>
      </c>
      <c r="M166" s="211">
        <v>0.25</v>
      </c>
      <c r="N166" s="212">
        <f t="shared" si="25"/>
        <v>0.25</v>
      </c>
      <c r="O166" s="210">
        <f t="shared" si="26"/>
        <v>13.035714285714286</v>
      </c>
      <c r="P166" s="210">
        <f t="shared" si="27"/>
        <v>0</v>
      </c>
      <c r="Q166" s="210">
        <f t="shared" si="28"/>
        <v>0</v>
      </c>
      <c r="R166" s="211"/>
      <c r="S166" s="211"/>
      <c r="T166" s="213" t="s">
        <v>714</v>
      </c>
      <c r="U166" s="214">
        <f t="shared" si="29"/>
        <v>0</v>
      </c>
      <c r="V166" s="214">
        <f t="shared" si="30"/>
        <v>1</v>
      </c>
      <c r="W166" s="214" t="str">
        <f t="shared" si="24"/>
        <v>EN TERMINO</v>
      </c>
      <c r="X166" s="214" t="str">
        <f>IF(W166="CUMPLIDA","CUMPLIDA",IF(W166="EN TERMINO","EN TERMINO","VENCIDA"))</f>
        <v>EN TERMINO</v>
      </c>
      <c r="AA166" s="48"/>
    </row>
    <row r="167" spans="1:27" s="49" customFormat="1" ht="409.5" x14ac:dyDescent="0.2">
      <c r="A167" s="47">
        <v>32</v>
      </c>
      <c r="B167" s="207" t="s">
        <v>1281</v>
      </c>
      <c r="C167" s="222" t="s">
        <v>80</v>
      </c>
      <c r="D167" s="207" t="s">
        <v>715</v>
      </c>
      <c r="E167" s="256" t="s">
        <v>716</v>
      </c>
      <c r="F167" s="207" t="s">
        <v>717</v>
      </c>
      <c r="G167" s="257" t="s">
        <v>718</v>
      </c>
      <c r="H167" s="208">
        <v>1</v>
      </c>
      <c r="I167" s="209">
        <v>42522</v>
      </c>
      <c r="J167" s="209">
        <v>42735</v>
      </c>
      <c r="K167" s="252">
        <f t="shared" si="23"/>
        <v>30.428571428571427</v>
      </c>
      <c r="L167" s="211" t="s">
        <v>549</v>
      </c>
      <c r="M167" s="211">
        <v>1</v>
      </c>
      <c r="N167" s="212">
        <f t="shared" si="25"/>
        <v>1</v>
      </c>
      <c r="O167" s="210">
        <f t="shared" si="26"/>
        <v>30.428571428571427</v>
      </c>
      <c r="P167" s="210">
        <f t="shared" si="27"/>
        <v>30.428571428571427</v>
      </c>
      <c r="Q167" s="210">
        <f t="shared" si="28"/>
        <v>30.428571428571427</v>
      </c>
      <c r="R167" s="211"/>
      <c r="S167" s="211"/>
      <c r="T167" s="213" t="s">
        <v>719</v>
      </c>
      <c r="U167" s="214">
        <f t="shared" si="29"/>
        <v>2</v>
      </c>
      <c r="V167" s="214">
        <f t="shared" si="30"/>
        <v>0</v>
      </c>
      <c r="W167" s="214" t="str">
        <f t="shared" si="24"/>
        <v>CUMPLIDA</v>
      </c>
      <c r="X167" s="214" t="str">
        <f>IF(W167="CUMPLIDA","CUMPLIDA",IF(W167="EN TERMINO","EN TERMINO","VENCIDA"))</f>
        <v>CUMPLIDA</v>
      </c>
      <c r="AA167" s="48"/>
    </row>
    <row r="168" spans="1:27" ht="344.25" x14ac:dyDescent="0.2">
      <c r="A168" s="183">
        <v>33</v>
      </c>
      <c r="B168" s="277" t="s">
        <v>1282</v>
      </c>
      <c r="C168" s="261" t="s">
        <v>80</v>
      </c>
      <c r="D168" s="251" t="s">
        <v>720</v>
      </c>
      <c r="E168" s="251" t="s">
        <v>721</v>
      </c>
      <c r="F168" s="217" t="s">
        <v>722</v>
      </c>
      <c r="G168" s="208" t="s">
        <v>723</v>
      </c>
      <c r="H168" s="208">
        <v>1</v>
      </c>
      <c r="I168" s="209">
        <v>42522</v>
      </c>
      <c r="J168" s="209">
        <v>42887</v>
      </c>
      <c r="K168" s="252">
        <f t="shared" si="23"/>
        <v>52.142857142857146</v>
      </c>
      <c r="L168" s="211" t="s">
        <v>549</v>
      </c>
      <c r="M168" s="211">
        <v>0.5</v>
      </c>
      <c r="N168" s="212">
        <f t="shared" si="25"/>
        <v>0.5</v>
      </c>
      <c r="O168" s="210">
        <f t="shared" si="26"/>
        <v>26.071428571428573</v>
      </c>
      <c r="P168" s="210">
        <f t="shared" si="27"/>
        <v>0</v>
      </c>
      <c r="Q168" s="210">
        <f t="shared" si="28"/>
        <v>0</v>
      </c>
      <c r="R168" s="211"/>
      <c r="S168" s="211"/>
      <c r="T168" s="213" t="s">
        <v>724</v>
      </c>
      <c r="U168" s="214">
        <f t="shared" si="29"/>
        <v>0</v>
      </c>
      <c r="V168" s="214">
        <f t="shared" si="30"/>
        <v>1</v>
      </c>
      <c r="W168" s="214" t="str">
        <f t="shared" si="24"/>
        <v>EN TERMINO</v>
      </c>
      <c r="X168" s="215" t="str">
        <f>IF(W168&amp;W169&amp;W170="CUMPLIDA","CUMPLIDA",IF(OR(W168="VENCIDA",W169="VENCIDA",W170="VENCIDA"),"VENCIDA",IF(U168+U169+U170=6,"CUMPLIDA","EN TERMINO")))</f>
        <v>EN TERMINO</v>
      </c>
      <c r="AA168" s="48"/>
    </row>
    <row r="169" spans="1:27" ht="76.5" x14ac:dyDescent="0.2">
      <c r="A169" s="183"/>
      <c r="B169" s="277"/>
      <c r="C169" s="261"/>
      <c r="D169" s="251"/>
      <c r="E169" s="251"/>
      <c r="F169" s="217" t="s">
        <v>725</v>
      </c>
      <c r="G169" s="208" t="s">
        <v>726</v>
      </c>
      <c r="H169" s="208">
        <v>1</v>
      </c>
      <c r="I169" s="209">
        <v>42522</v>
      </c>
      <c r="J169" s="209">
        <v>42887</v>
      </c>
      <c r="K169" s="252">
        <f t="shared" si="23"/>
        <v>52.142857142857146</v>
      </c>
      <c r="L169" s="211" t="s">
        <v>549</v>
      </c>
      <c r="M169" s="211">
        <v>0.8</v>
      </c>
      <c r="N169" s="212">
        <f t="shared" si="25"/>
        <v>0.8</v>
      </c>
      <c r="O169" s="210">
        <f t="shared" si="26"/>
        <v>41.714285714285722</v>
      </c>
      <c r="P169" s="210">
        <f t="shared" si="27"/>
        <v>0</v>
      </c>
      <c r="Q169" s="210">
        <f t="shared" si="28"/>
        <v>0</v>
      </c>
      <c r="R169" s="211"/>
      <c r="S169" s="211"/>
      <c r="T169" s="213" t="s">
        <v>727</v>
      </c>
      <c r="U169" s="214">
        <f t="shared" si="29"/>
        <v>0</v>
      </c>
      <c r="V169" s="214">
        <f t="shared" si="30"/>
        <v>1</v>
      </c>
      <c r="W169" s="214" t="str">
        <f t="shared" si="24"/>
        <v>EN TERMINO</v>
      </c>
      <c r="X169" s="215"/>
      <c r="AA169" s="48"/>
    </row>
    <row r="170" spans="1:27" ht="140.25" x14ac:dyDescent="0.2">
      <c r="A170" s="183"/>
      <c r="B170" s="277"/>
      <c r="C170" s="261"/>
      <c r="D170" s="251"/>
      <c r="E170" s="251"/>
      <c r="F170" s="217" t="s">
        <v>728</v>
      </c>
      <c r="G170" s="208" t="s">
        <v>729</v>
      </c>
      <c r="H170" s="208">
        <v>5</v>
      </c>
      <c r="I170" s="209">
        <v>42522</v>
      </c>
      <c r="J170" s="209">
        <v>42887</v>
      </c>
      <c r="K170" s="252">
        <f t="shared" si="23"/>
        <v>52.142857142857146</v>
      </c>
      <c r="L170" s="211" t="s">
        <v>549</v>
      </c>
      <c r="M170" s="211">
        <v>0.2</v>
      </c>
      <c r="N170" s="212">
        <f t="shared" si="25"/>
        <v>0.04</v>
      </c>
      <c r="O170" s="210">
        <f t="shared" si="26"/>
        <v>2.0857142857142859</v>
      </c>
      <c r="P170" s="210">
        <f t="shared" si="27"/>
        <v>0</v>
      </c>
      <c r="Q170" s="210">
        <f t="shared" si="28"/>
        <v>0</v>
      </c>
      <c r="R170" s="211"/>
      <c r="S170" s="211"/>
      <c r="T170" s="213" t="s">
        <v>730</v>
      </c>
      <c r="U170" s="214">
        <f t="shared" si="29"/>
        <v>0</v>
      </c>
      <c r="V170" s="214">
        <f t="shared" si="30"/>
        <v>1</v>
      </c>
      <c r="W170" s="214" t="str">
        <f t="shared" si="24"/>
        <v>EN TERMINO</v>
      </c>
      <c r="X170" s="215"/>
      <c r="AA170" s="48"/>
    </row>
    <row r="171" spans="1:27" ht="51" x14ac:dyDescent="0.2">
      <c r="A171" s="183">
        <v>34</v>
      </c>
      <c r="B171" s="251" t="s">
        <v>1283</v>
      </c>
      <c r="C171" s="261" t="s">
        <v>43</v>
      </c>
      <c r="D171" s="207" t="s">
        <v>731</v>
      </c>
      <c r="E171" s="217" t="s">
        <v>732</v>
      </c>
      <c r="F171" s="217" t="s">
        <v>733</v>
      </c>
      <c r="G171" s="217" t="s">
        <v>726</v>
      </c>
      <c r="H171" s="208">
        <v>1</v>
      </c>
      <c r="I171" s="209">
        <v>42552</v>
      </c>
      <c r="J171" s="209">
        <v>42917</v>
      </c>
      <c r="K171" s="252">
        <f t="shared" si="23"/>
        <v>52.142857142857146</v>
      </c>
      <c r="L171" s="211" t="s">
        <v>549</v>
      </c>
      <c r="M171" s="211">
        <v>0.05</v>
      </c>
      <c r="N171" s="212">
        <f t="shared" si="25"/>
        <v>0.05</v>
      </c>
      <c r="O171" s="210">
        <f t="shared" si="26"/>
        <v>2.6071428571428577</v>
      </c>
      <c r="P171" s="210">
        <f t="shared" si="27"/>
        <v>0</v>
      </c>
      <c r="Q171" s="210">
        <f t="shared" si="28"/>
        <v>0</v>
      </c>
      <c r="R171" s="211"/>
      <c r="S171" s="211"/>
      <c r="T171" s="213" t="s">
        <v>734</v>
      </c>
      <c r="U171" s="214">
        <f t="shared" si="29"/>
        <v>0</v>
      </c>
      <c r="V171" s="214">
        <f t="shared" si="30"/>
        <v>1</v>
      </c>
      <c r="W171" s="214" t="str">
        <f t="shared" si="24"/>
        <v>EN TERMINO</v>
      </c>
      <c r="X171" s="215" t="str">
        <f>IF(W171&amp;W172="CUMPLIDA","CUMPLIDA",IF(OR(W171="VENCIDA",W172="VENCIDA"),"VENCIDA",IF(U171+U172=4,"CUMPLIDA","EN TERMINO")))</f>
        <v>EN TERMINO</v>
      </c>
      <c r="AA171" s="48"/>
    </row>
    <row r="172" spans="1:27" ht="280.5" x14ac:dyDescent="0.2">
      <c r="A172" s="183"/>
      <c r="B172" s="251"/>
      <c r="C172" s="261"/>
      <c r="D172" s="207" t="s">
        <v>735</v>
      </c>
      <c r="E172" s="217" t="s">
        <v>736</v>
      </c>
      <c r="F172" s="218" t="s">
        <v>737</v>
      </c>
      <c r="G172" s="218" t="s">
        <v>738</v>
      </c>
      <c r="H172" s="208">
        <v>2</v>
      </c>
      <c r="I172" s="263">
        <v>42370</v>
      </c>
      <c r="J172" s="263">
        <v>42735</v>
      </c>
      <c r="K172" s="252">
        <f t="shared" si="23"/>
        <v>52.142857142857146</v>
      </c>
      <c r="L172" s="211" t="s">
        <v>219</v>
      </c>
      <c r="M172" s="211">
        <v>2</v>
      </c>
      <c r="N172" s="212">
        <f>IF(M172/H172&gt;1,1,+M172/H172)</f>
        <v>1</v>
      </c>
      <c r="O172" s="210">
        <f>+K172*N172</f>
        <v>52.142857142857146</v>
      </c>
      <c r="P172" s="210">
        <f>IF(J172&lt;=$R$7,O172,0)</f>
        <v>52.142857142857146</v>
      </c>
      <c r="Q172" s="210">
        <f>IF($R$7&gt;=J172,K172,0)</f>
        <v>52.142857142857146</v>
      </c>
      <c r="R172" s="211"/>
      <c r="S172" s="211"/>
      <c r="T172" s="213" t="s">
        <v>739</v>
      </c>
      <c r="U172" s="214">
        <f t="shared" si="29"/>
        <v>2</v>
      </c>
      <c r="V172" s="214">
        <f t="shared" si="30"/>
        <v>0</v>
      </c>
      <c r="W172" s="214" t="str">
        <f t="shared" si="24"/>
        <v>CUMPLIDA</v>
      </c>
      <c r="X172" s="215"/>
      <c r="AA172" s="48"/>
    </row>
    <row r="173" spans="1:27" ht="143.25" customHeight="1" x14ac:dyDescent="0.2">
      <c r="A173" s="183">
        <v>35</v>
      </c>
      <c r="B173" s="251" t="s">
        <v>1284</v>
      </c>
      <c r="C173" s="261" t="s">
        <v>80</v>
      </c>
      <c r="D173" s="253" t="s">
        <v>740</v>
      </c>
      <c r="E173" s="278" t="s">
        <v>741</v>
      </c>
      <c r="F173" s="217" t="s">
        <v>742</v>
      </c>
      <c r="G173" s="217" t="s">
        <v>743</v>
      </c>
      <c r="H173" s="208">
        <v>1</v>
      </c>
      <c r="I173" s="209">
        <v>42583</v>
      </c>
      <c r="J173" s="209">
        <v>42947</v>
      </c>
      <c r="K173" s="252">
        <f t="shared" si="23"/>
        <v>52</v>
      </c>
      <c r="L173" s="211" t="s">
        <v>549</v>
      </c>
      <c r="M173" s="211">
        <v>1</v>
      </c>
      <c r="N173" s="212">
        <f t="shared" si="25"/>
        <v>1</v>
      </c>
      <c r="O173" s="210">
        <f t="shared" si="26"/>
        <v>52</v>
      </c>
      <c r="P173" s="210">
        <f t="shared" si="27"/>
        <v>0</v>
      </c>
      <c r="Q173" s="210">
        <f t="shared" si="28"/>
        <v>0</v>
      </c>
      <c r="R173" s="211"/>
      <c r="S173" s="211"/>
      <c r="T173" s="279" t="s">
        <v>744</v>
      </c>
      <c r="U173" s="214">
        <f t="shared" si="29"/>
        <v>2</v>
      </c>
      <c r="V173" s="214">
        <f t="shared" si="30"/>
        <v>1</v>
      </c>
      <c r="W173" s="214" t="str">
        <f t="shared" si="24"/>
        <v>CUMPLIDA</v>
      </c>
      <c r="X173" s="215" t="str">
        <f>IF(W173&amp;W174="CUMPLIDA","CUMPLIDA",IF(OR(W173="VENCIDA",W174="VENCIDA"),"VENCIDA",IF(U173+U174=4,"CUMPLIDA","EN TERMINO")))</f>
        <v>EN TERMINO</v>
      </c>
      <c r="AA173" s="48"/>
    </row>
    <row r="174" spans="1:27" ht="149.25" customHeight="1" x14ac:dyDescent="0.2">
      <c r="A174" s="183"/>
      <c r="B174" s="251"/>
      <c r="C174" s="261"/>
      <c r="D174" s="253"/>
      <c r="E174" s="278"/>
      <c r="F174" s="217" t="s">
        <v>745</v>
      </c>
      <c r="G174" s="217" t="s">
        <v>746</v>
      </c>
      <c r="H174" s="208">
        <v>20</v>
      </c>
      <c r="I174" s="209">
        <v>42583</v>
      </c>
      <c r="J174" s="209">
        <v>42947</v>
      </c>
      <c r="K174" s="252">
        <f t="shared" si="23"/>
        <v>52</v>
      </c>
      <c r="L174" s="211" t="s">
        <v>549</v>
      </c>
      <c r="M174" s="211">
        <v>8</v>
      </c>
      <c r="N174" s="212">
        <f t="shared" si="25"/>
        <v>0.4</v>
      </c>
      <c r="O174" s="210">
        <f t="shared" si="26"/>
        <v>20.8</v>
      </c>
      <c r="P174" s="210">
        <f t="shared" si="27"/>
        <v>0</v>
      </c>
      <c r="Q174" s="210">
        <f t="shared" si="28"/>
        <v>0</v>
      </c>
      <c r="R174" s="211"/>
      <c r="S174" s="211"/>
      <c r="T174" s="279" t="s">
        <v>747</v>
      </c>
      <c r="U174" s="214">
        <f t="shared" si="29"/>
        <v>0</v>
      </c>
      <c r="V174" s="214">
        <f t="shared" si="30"/>
        <v>1</v>
      </c>
      <c r="W174" s="214" t="str">
        <f t="shared" si="24"/>
        <v>EN TERMINO</v>
      </c>
      <c r="X174" s="215"/>
      <c r="AA174" s="48"/>
    </row>
    <row r="175" spans="1:27" ht="261.75" customHeight="1" x14ac:dyDescent="0.2">
      <c r="A175" s="47">
        <v>36</v>
      </c>
      <c r="B175" s="207" t="s">
        <v>1285</v>
      </c>
      <c r="C175" s="207" t="s">
        <v>80</v>
      </c>
      <c r="D175" s="207" t="s">
        <v>748</v>
      </c>
      <c r="E175" s="217" t="s">
        <v>749</v>
      </c>
      <c r="F175" s="217" t="s">
        <v>750</v>
      </c>
      <c r="G175" s="280" t="s">
        <v>751</v>
      </c>
      <c r="H175" s="208">
        <v>2</v>
      </c>
      <c r="I175" s="209">
        <v>42491</v>
      </c>
      <c r="J175" s="209">
        <v>42856</v>
      </c>
      <c r="K175" s="252">
        <f t="shared" si="23"/>
        <v>52.142857142857146</v>
      </c>
      <c r="L175" s="211" t="s">
        <v>219</v>
      </c>
      <c r="M175" s="211">
        <v>0.4</v>
      </c>
      <c r="N175" s="212">
        <f t="shared" si="25"/>
        <v>0.2</v>
      </c>
      <c r="O175" s="210">
        <f t="shared" si="26"/>
        <v>10.428571428571431</v>
      </c>
      <c r="P175" s="210">
        <f t="shared" si="27"/>
        <v>0</v>
      </c>
      <c r="Q175" s="210">
        <f t="shared" si="28"/>
        <v>0</v>
      </c>
      <c r="R175" s="211"/>
      <c r="S175" s="211"/>
      <c r="T175" s="213" t="s">
        <v>752</v>
      </c>
      <c r="U175" s="214">
        <f t="shared" si="29"/>
        <v>0</v>
      </c>
      <c r="V175" s="214">
        <f t="shared" si="30"/>
        <v>1</v>
      </c>
      <c r="W175" s="214" t="str">
        <f t="shared" si="24"/>
        <v>EN TERMINO</v>
      </c>
      <c r="X175" s="214" t="str">
        <f>IF(W175="CUMPLIDA","CUMPLIDA",IF(W175="EN TERMINO","EN TERMINO","VENCIDA"))</f>
        <v>EN TERMINO</v>
      </c>
      <c r="AA175" s="48"/>
    </row>
    <row r="176" spans="1:27" ht="300.75" customHeight="1" x14ac:dyDescent="0.2">
      <c r="A176" s="47">
        <v>37</v>
      </c>
      <c r="B176" s="207" t="s">
        <v>1286</v>
      </c>
      <c r="C176" s="207" t="s">
        <v>80</v>
      </c>
      <c r="D176" s="207" t="s">
        <v>753</v>
      </c>
      <c r="E176" s="217" t="s">
        <v>754</v>
      </c>
      <c r="F176" s="281" t="s">
        <v>755</v>
      </c>
      <c r="G176" s="217" t="s">
        <v>642</v>
      </c>
      <c r="H176" s="208">
        <v>1</v>
      </c>
      <c r="I176" s="232">
        <v>42735</v>
      </c>
      <c r="J176" s="232">
        <v>43100</v>
      </c>
      <c r="K176" s="252">
        <f t="shared" si="23"/>
        <v>52.142857142857146</v>
      </c>
      <c r="L176" s="211" t="s">
        <v>219</v>
      </c>
      <c r="M176" s="211">
        <v>0.2</v>
      </c>
      <c r="N176" s="212">
        <f t="shared" si="25"/>
        <v>0.2</v>
      </c>
      <c r="O176" s="210">
        <f t="shared" si="26"/>
        <v>10.428571428571431</v>
      </c>
      <c r="P176" s="210">
        <f>IF(J176&lt;=$R$7,O176,0)</f>
        <v>0</v>
      </c>
      <c r="Q176" s="210">
        <f>IF($R$7&gt;=J176,K176,0)</f>
        <v>0</v>
      </c>
      <c r="R176" s="211"/>
      <c r="S176" s="211"/>
      <c r="T176" s="213" t="s">
        <v>756</v>
      </c>
      <c r="U176" s="214">
        <f t="shared" si="29"/>
        <v>0</v>
      </c>
      <c r="V176" s="214">
        <f t="shared" si="30"/>
        <v>1</v>
      </c>
      <c r="W176" s="214" t="str">
        <f t="shared" si="24"/>
        <v>EN TERMINO</v>
      </c>
      <c r="X176" s="214" t="str">
        <f>IF(W176="CUMPLIDA","CUMPLIDA",IF(W176="EN TERMINO","EN TERMINO","VENCIDA"))</f>
        <v>EN TERMINO</v>
      </c>
      <c r="AA176" s="48"/>
    </row>
    <row r="177" spans="1:27" ht="165.75" x14ac:dyDescent="0.2">
      <c r="A177" s="183">
        <v>38</v>
      </c>
      <c r="B177" s="251" t="s">
        <v>1287</v>
      </c>
      <c r="C177" s="261" t="s">
        <v>80</v>
      </c>
      <c r="D177" s="251" t="s">
        <v>757</v>
      </c>
      <c r="E177" s="218" t="s">
        <v>758</v>
      </c>
      <c r="F177" s="218" t="s">
        <v>759</v>
      </c>
      <c r="G177" s="217" t="s">
        <v>760</v>
      </c>
      <c r="H177" s="224">
        <v>1</v>
      </c>
      <c r="I177" s="263">
        <v>42370</v>
      </c>
      <c r="J177" s="209">
        <v>42735</v>
      </c>
      <c r="K177" s="252">
        <f t="shared" si="23"/>
        <v>52.142857142857146</v>
      </c>
      <c r="L177" s="211" t="s">
        <v>219</v>
      </c>
      <c r="M177" s="211">
        <v>1</v>
      </c>
      <c r="N177" s="212">
        <f>IF(M177/H177&gt;1,1,+M177/H177)</f>
        <v>1</v>
      </c>
      <c r="O177" s="210">
        <f t="shared" si="26"/>
        <v>52.142857142857146</v>
      </c>
      <c r="P177" s="210">
        <f>IF(J177&lt;=$R$7,O177,0)</f>
        <v>52.142857142857146</v>
      </c>
      <c r="Q177" s="210">
        <f>IF($R$7&gt;=J177,K177,0)</f>
        <v>52.142857142857146</v>
      </c>
      <c r="R177" s="211"/>
      <c r="S177" s="211"/>
      <c r="T177" s="282" t="s">
        <v>761</v>
      </c>
      <c r="U177" s="214">
        <f t="shared" si="29"/>
        <v>2</v>
      </c>
      <c r="V177" s="214">
        <f t="shared" si="30"/>
        <v>0</v>
      </c>
      <c r="W177" s="214" t="str">
        <f t="shared" si="24"/>
        <v>CUMPLIDA</v>
      </c>
      <c r="X177" s="215" t="str">
        <f>IF(W177&amp;W178="CUMPLIDA","CUMPLIDA",IF(OR(W177="VENCIDA",W178="VENCIDA"),"VENCIDA",IF(U177+U178=4,"CUMPLIDA","EN TERMINO")))</f>
        <v>CUMPLIDA</v>
      </c>
      <c r="AA177" s="48"/>
    </row>
    <row r="178" spans="1:27" ht="191.25" x14ac:dyDescent="0.2">
      <c r="A178" s="183"/>
      <c r="B178" s="251"/>
      <c r="C178" s="261"/>
      <c r="D178" s="251"/>
      <c r="E178" s="218" t="s">
        <v>762</v>
      </c>
      <c r="F178" s="218" t="s">
        <v>763</v>
      </c>
      <c r="G178" s="218" t="s">
        <v>764</v>
      </c>
      <c r="H178" s="226">
        <v>1</v>
      </c>
      <c r="I178" s="263">
        <v>42370</v>
      </c>
      <c r="J178" s="209">
        <v>42735</v>
      </c>
      <c r="K178" s="252">
        <f t="shared" si="23"/>
        <v>52.142857142857146</v>
      </c>
      <c r="L178" s="211" t="s">
        <v>219</v>
      </c>
      <c r="M178" s="211">
        <v>1</v>
      </c>
      <c r="N178" s="212">
        <f>IF(M178/H178&gt;1,1,+M178/H178)</f>
        <v>1</v>
      </c>
      <c r="O178" s="210">
        <f>+K178*N178</f>
        <v>52.142857142857146</v>
      </c>
      <c r="P178" s="210">
        <f>IF(J178&lt;=$R$7,O178,0)</f>
        <v>52.142857142857146</v>
      </c>
      <c r="Q178" s="210">
        <f>IF($R$7&gt;=J178,K178,0)</f>
        <v>52.142857142857146</v>
      </c>
      <c r="R178" s="211"/>
      <c r="S178" s="211"/>
      <c r="T178" s="282" t="s">
        <v>761</v>
      </c>
      <c r="U178" s="214">
        <f t="shared" si="29"/>
        <v>2</v>
      </c>
      <c r="V178" s="214">
        <f t="shared" si="30"/>
        <v>0</v>
      </c>
      <c r="W178" s="214" t="str">
        <f t="shared" si="24"/>
        <v>CUMPLIDA</v>
      </c>
      <c r="X178" s="215"/>
      <c r="AA178" s="48"/>
    </row>
    <row r="179" spans="1:27" ht="344.25" x14ac:dyDescent="0.2">
      <c r="A179" s="47">
        <v>39</v>
      </c>
      <c r="B179" s="207" t="s">
        <v>1288</v>
      </c>
      <c r="C179" s="207" t="s">
        <v>43</v>
      </c>
      <c r="D179" s="207" t="s">
        <v>765</v>
      </c>
      <c r="E179" s="217" t="s">
        <v>766</v>
      </c>
      <c r="F179" s="217" t="s">
        <v>767</v>
      </c>
      <c r="G179" s="217" t="s">
        <v>768</v>
      </c>
      <c r="H179" s="208">
        <v>1</v>
      </c>
      <c r="I179" s="209">
        <v>42736</v>
      </c>
      <c r="J179" s="209">
        <v>43100</v>
      </c>
      <c r="K179" s="252">
        <f t="shared" si="23"/>
        <v>52</v>
      </c>
      <c r="L179" s="211" t="s">
        <v>549</v>
      </c>
      <c r="M179" s="211">
        <v>0.1</v>
      </c>
      <c r="N179" s="212">
        <f t="shared" si="25"/>
        <v>0.1</v>
      </c>
      <c r="O179" s="210">
        <f t="shared" si="26"/>
        <v>5.2</v>
      </c>
      <c r="P179" s="210">
        <f t="shared" si="27"/>
        <v>0</v>
      </c>
      <c r="Q179" s="210">
        <f t="shared" si="28"/>
        <v>0</v>
      </c>
      <c r="R179" s="211"/>
      <c r="S179" s="211"/>
      <c r="T179" s="283" t="s">
        <v>769</v>
      </c>
      <c r="U179" s="214">
        <f t="shared" si="29"/>
        <v>0</v>
      </c>
      <c r="V179" s="214">
        <f t="shared" si="30"/>
        <v>1</v>
      </c>
      <c r="W179" s="214" t="str">
        <f t="shared" si="24"/>
        <v>EN TERMINO</v>
      </c>
      <c r="X179" s="214" t="str">
        <f>IF(W179="CUMPLIDA","CUMPLIDA",IF(W179="EN TERMINO","EN TERMINO","VENCIDA"))</f>
        <v>EN TERMINO</v>
      </c>
      <c r="AA179" s="48"/>
    </row>
    <row r="180" spans="1:27" ht="357" x14ac:dyDescent="0.2">
      <c r="A180" s="47">
        <v>40</v>
      </c>
      <c r="B180" s="207" t="s">
        <v>1289</v>
      </c>
      <c r="C180" s="207" t="s">
        <v>43</v>
      </c>
      <c r="D180" s="207" t="s">
        <v>770</v>
      </c>
      <c r="E180" s="217" t="s">
        <v>771</v>
      </c>
      <c r="F180" s="284" t="s">
        <v>772</v>
      </c>
      <c r="G180" s="217" t="s">
        <v>773</v>
      </c>
      <c r="H180" s="208">
        <v>1</v>
      </c>
      <c r="I180" s="209">
        <v>42644</v>
      </c>
      <c r="J180" s="209">
        <v>43009</v>
      </c>
      <c r="K180" s="252">
        <f t="shared" si="23"/>
        <v>52.142857142857146</v>
      </c>
      <c r="L180" s="211" t="s">
        <v>549</v>
      </c>
      <c r="M180" s="211">
        <v>0.15</v>
      </c>
      <c r="N180" s="212">
        <f t="shared" si="25"/>
        <v>0.15</v>
      </c>
      <c r="O180" s="210">
        <f t="shared" si="26"/>
        <v>7.8214285714285712</v>
      </c>
      <c r="P180" s="210">
        <f t="shared" si="27"/>
        <v>0</v>
      </c>
      <c r="Q180" s="210">
        <f t="shared" si="28"/>
        <v>0</v>
      </c>
      <c r="R180" s="211"/>
      <c r="S180" s="211"/>
      <c r="T180" s="283" t="s">
        <v>774</v>
      </c>
      <c r="U180" s="214">
        <f t="shared" si="29"/>
        <v>0</v>
      </c>
      <c r="V180" s="214">
        <f t="shared" si="30"/>
        <v>1</v>
      </c>
      <c r="W180" s="214" t="str">
        <f t="shared" si="24"/>
        <v>EN TERMINO</v>
      </c>
      <c r="X180" s="214" t="str">
        <f>IF(W180="CUMPLIDA","CUMPLIDA",IF(W180="EN TERMINO","EN TERMINO","VENCIDA"))</f>
        <v>EN TERMINO</v>
      </c>
      <c r="AA180" s="48"/>
    </row>
    <row r="181" spans="1:27" ht="63.75" x14ac:dyDescent="0.2">
      <c r="A181" s="183">
        <v>41</v>
      </c>
      <c r="B181" s="251" t="s">
        <v>1290</v>
      </c>
      <c r="C181" s="261" t="s">
        <v>80</v>
      </c>
      <c r="D181" s="251" t="s">
        <v>775</v>
      </c>
      <c r="E181" s="217" t="s">
        <v>776</v>
      </c>
      <c r="F181" s="217" t="s">
        <v>777</v>
      </c>
      <c r="G181" s="217" t="s">
        <v>778</v>
      </c>
      <c r="H181" s="208">
        <v>16</v>
      </c>
      <c r="I181" s="209">
        <v>42415</v>
      </c>
      <c r="J181" s="263">
        <v>42735</v>
      </c>
      <c r="K181" s="252">
        <f t="shared" si="23"/>
        <v>45.714285714285715</v>
      </c>
      <c r="L181" s="211" t="s">
        <v>219</v>
      </c>
      <c r="M181" s="211">
        <v>16</v>
      </c>
      <c r="N181" s="212">
        <f t="shared" si="25"/>
        <v>1</v>
      </c>
      <c r="O181" s="210">
        <f t="shared" si="26"/>
        <v>45.714285714285715</v>
      </c>
      <c r="P181" s="210">
        <f t="shared" si="27"/>
        <v>45.714285714285715</v>
      </c>
      <c r="Q181" s="210">
        <f t="shared" si="28"/>
        <v>45.714285714285715</v>
      </c>
      <c r="R181" s="211"/>
      <c r="S181" s="211"/>
      <c r="T181" s="283" t="s">
        <v>779</v>
      </c>
      <c r="U181" s="214">
        <f t="shared" si="29"/>
        <v>2</v>
      </c>
      <c r="V181" s="214">
        <f t="shared" si="30"/>
        <v>0</v>
      </c>
      <c r="W181" s="214" t="str">
        <f t="shared" si="24"/>
        <v>CUMPLIDA</v>
      </c>
      <c r="X181" s="215" t="str">
        <f>IF(W181&amp;W182="CUMPLIDA","CUMPLIDA",IF(OR(W181="VENCIDA",W182="VENCIDA"),"VENCIDA",IF(U181+U182=4,"CUMPLIDA","EN TERMINO")))</f>
        <v>CUMPLIDA</v>
      </c>
      <c r="AA181" s="48"/>
    </row>
    <row r="182" spans="1:27" ht="89.25" x14ac:dyDescent="0.2">
      <c r="A182" s="183"/>
      <c r="B182" s="251"/>
      <c r="C182" s="261"/>
      <c r="D182" s="251"/>
      <c r="E182" s="217" t="s">
        <v>780</v>
      </c>
      <c r="F182" s="217" t="s">
        <v>781</v>
      </c>
      <c r="G182" s="217" t="s">
        <v>782</v>
      </c>
      <c r="H182" s="285">
        <v>1</v>
      </c>
      <c r="I182" s="209">
        <v>42415</v>
      </c>
      <c r="J182" s="263">
        <v>42735</v>
      </c>
      <c r="K182" s="252">
        <f t="shared" si="23"/>
        <v>45.714285714285715</v>
      </c>
      <c r="L182" s="211" t="s">
        <v>219</v>
      </c>
      <c r="M182" s="211">
        <v>1</v>
      </c>
      <c r="N182" s="212">
        <f t="shared" si="25"/>
        <v>1</v>
      </c>
      <c r="O182" s="210">
        <f t="shared" si="26"/>
        <v>45.714285714285715</v>
      </c>
      <c r="P182" s="210">
        <f t="shared" si="27"/>
        <v>45.714285714285715</v>
      </c>
      <c r="Q182" s="210">
        <f t="shared" si="28"/>
        <v>45.714285714285715</v>
      </c>
      <c r="R182" s="211"/>
      <c r="S182" s="211"/>
      <c r="T182" s="283" t="s">
        <v>783</v>
      </c>
      <c r="U182" s="214">
        <f t="shared" si="29"/>
        <v>2</v>
      </c>
      <c r="V182" s="214">
        <f t="shared" si="30"/>
        <v>0</v>
      </c>
      <c r="W182" s="214" t="str">
        <f t="shared" si="24"/>
        <v>CUMPLIDA</v>
      </c>
      <c r="X182" s="215"/>
      <c r="AA182" s="48"/>
    </row>
    <row r="183" spans="1:27" ht="204" customHeight="1" x14ac:dyDescent="0.2">
      <c r="A183" s="47">
        <v>42</v>
      </c>
      <c r="B183" s="207" t="s">
        <v>1291</v>
      </c>
      <c r="C183" s="207" t="s">
        <v>80</v>
      </c>
      <c r="D183" s="207" t="s">
        <v>784</v>
      </c>
      <c r="E183" s="217" t="s">
        <v>785</v>
      </c>
      <c r="F183" s="217" t="s">
        <v>786</v>
      </c>
      <c r="G183" s="217" t="s">
        <v>787</v>
      </c>
      <c r="H183" s="208">
        <v>4</v>
      </c>
      <c r="I183" s="263">
        <v>42370</v>
      </c>
      <c r="J183" s="209">
        <v>42735</v>
      </c>
      <c r="K183" s="252">
        <f t="shared" si="23"/>
        <v>52.142857142857146</v>
      </c>
      <c r="L183" s="211" t="s">
        <v>219</v>
      </c>
      <c r="M183" s="211">
        <v>4</v>
      </c>
      <c r="N183" s="212">
        <f t="shared" si="25"/>
        <v>1</v>
      </c>
      <c r="O183" s="210">
        <f t="shared" si="26"/>
        <v>52.142857142857146</v>
      </c>
      <c r="P183" s="210">
        <f t="shared" si="27"/>
        <v>52.142857142857146</v>
      </c>
      <c r="Q183" s="210">
        <f t="shared" si="28"/>
        <v>52.142857142857146</v>
      </c>
      <c r="R183" s="211"/>
      <c r="S183" s="211"/>
      <c r="T183" s="283" t="s">
        <v>788</v>
      </c>
      <c r="U183" s="214">
        <f t="shared" si="29"/>
        <v>2</v>
      </c>
      <c r="V183" s="214">
        <f t="shared" si="30"/>
        <v>0</v>
      </c>
      <c r="W183" s="214" t="str">
        <f t="shared" si="24"/>
        <v>CUMPLIDA</v>
      </c>
      <c r="X183" s="214" t="str">
        <f>IF(W183="CUMPLIDA","CUMPLIDA",IF(W183="EN TERMINO","EN TERMINO","VENCIDA"))</f>
        <v>CUMPLIDA</v>
      </c>
      <c r="AA183" s="48"/>
    </row>
    <row r="184" spans="1:27" ht="121.5" customHeight="1" x14ac:dyDescent="0.2">
      <c r="A184" s="183">
        <v>43</v>
      </c>
      <c r="B184" s="251" t="s">
        <v>1292</v>
      </c>
      <c r="C184" s="261" t="s">
        <v>80</v>
      </c>
      <c r="D184" s="251" t="s">
        <v>789</v>
      </c>
      <c r="E184" s="218" t="s">
        <v>790</v>
      </c>
      <c r="F184" s="218" t="s">
        <v>791</v>
      </c>
      <c r="G184" s="218" t="s">
        <v>792</v>
      </c>
      <c r="H184" s="219">
        <v>4</v>
      </c>
      <c r="I184" s="263">
        <v>42415</v>
      </c>
      <c r="J184" s="263">
        <v>42735</v>
      </c>
      <c r="K184" s="252">
        <f t="shared" si="23"/>
        <v>45.714285714285715</v>
      </c>
      <c r="L184" s="211" t="s">
        <v>219</v>
      </c>
      <c r="M184" s="211">
        <v>3.9</v>
      </c>
      <c r="N184" s="212">
        <f t="shared" si="25"/>
        <v>0.97499999999999998</v>
      </c>
      <c r="O184" s="210">
        <f t="shared" si="26"/>
        <v>44.571428571428569</v>
      </c>
      <c r="P184" s="210">
        <f t="shared" si="27"/>
        <v>44.571428571428569</v>
      </c>
      <c r="Q184" s="210">
        <f t="shared" si="28"/>
        <v>45.714285714285715</v>
      </c>
      <c r="R184" s="211"/>
      <c r="S184" s="211"/>
      <c r="T184" s="283" t="s">
        <v>793</v>
      </c>
      <c r="U184" s="214">
        <f t="shared" si="29"/>
        <v>0</v>
      </c>
      <c r="V184" s="214">
        <f t="shared" si="30"/>
        <v>0</v>
      </c>
      <c r="W184" s="214" t="str">
        <f t="shared" si="24"/>
        <v>VENCIDA</v>
      </c>
      <c r="X184" s="215" t="str">
        <f>IF(W184&amp;W185="CUMPLIDA","CUMPLIDA",IF(OR(W184="VENCIDA",W185="VENCIDA"),"VENCIDA",IF(U184+U185=4,"CUMPLIDA","EN TERMINO")))</f>
        <v>VENCIDA</v>
      </c>
      <c r="AA184" s="48"/>
    </row>
    <row r="185" spans="1:27" ht="129" customHeight="1" x14ac:dyDescent="0.2">
      <c r="A185" s="183"/>
      <c r="B185" s="251"/>
      <c r="C185" s="261"/>
      <c r="D185" s="251"/>
      <c r="E185" s="218" t="s">
        <v>790</v>
      </c>
      <c r="F185" s="218" t="s">
        <v>794</v>
      </c>
      <c r="G185" s="218" t="s">
        <v>795</v>
      </c>
      <c r="H185" s="219">
        <v>8</v>
      </c>
      <c r="I185" s="263">
        <v>42415</v>
      </c>
      <c r="J185" s="263">
        <v>42735</v>
      </c>
      <c r="K185" s="252">
        <f t="shared" si="23"/>
        <v>45.714285714285715</v>
      </c>
      <c r="L185" s="211" t="s">
        <v>219</v>
      </c>
      <c r="M185" s="211">
        <v>8</v>
      </c>
      <c r="N185" s="212">
        <f t="shared" si="25"/>
        <v>1</v>
      </c>
      <c r="O185" s="210">
        <f t="shared" si="26"/>
        <v>45.714285714285715</v>
      </c>
      <c r="P185" s="210">
        <f t="shared" si="27"/>
        <v>45.714285714285715</v>
      </c>
      <c r="Q185" s="210">
        <f t="shared" si="28"/>
        <v>45.714285714285715</v>
      </c>
      <c r="R185" s="211"/>
      <c r="S185" s="211"/>
      <c r="T185" s="283" t="s">
        <v>796</v>
      </c>
      <c r="U185" s="214">
        <f t="shared" si="29"/>
        <v>2</v>
      </c>
      <c r="V185" s="214">
        <f t="shared" si="30"/>
        <v>0</v>
      </c>
      <c r="W185" s="214" t="str">
        <f t="shared" si="24"/>
        <v>CUMPLIDA</v>
      </c>
      <c r="X185" s="215"/>
      <c r="AA185" s="48"/>
    </row>
    <row r="186" spans="1:27" ht="165.75" x14ac:dyDescent="0.2">
      <c r="A186" s="47">
        <v>44</v>
      </c>
      <c r="B186" s="207" t="s">
        <v>1293</v>
      </c>
      <c r="C186" s="207" t="s">
        <v>80</v>
      </c>
      <c r="D186" s="207" t="s">
        <v>797</v>
      </c>
      <c r="E186" s="207" t="s">
        <v>798</v>
      </c>
      <c r="F186" s="218" t="s">
        <v>799</v>
      </c>
      <c r="G186" s="218" t="s">
        <v>800</v>
      </c>
      <c r="H186" s="219">
        <v>1</v>
      </c>
      <c r="I186" s="263">
        <v>42415</v>
      </c>
      <c r="J186" s="263">
        <v>42735</v>
      </c>
      <c r="K186" s="252">
        <f t="shared" si="23"/>
        <v>45.714285714285715</v>
      </c>
      <c r="L186" s="211" t="s">
        <v>219</v>
      </c>
      <c r="M186" s="211">
        <v>1</v>
      </c>
      <c r="N186" s="212">
        <f t="shared" si="25"/>
        <v>1</v>
      </c>
      <c r="O186" s="210">
        <f t="shared" si="26"/>
        <v>45.714285714285715</v>
      </c>
      <c r="P186" s="210">
        <f t="shared" si="27"/>
        <v>45.714285714285715</v>
      </c>
      <c r="Q186" s="210">
        <f t="shared" si="28"/>
        <v>45.714285714285715</v>
      </c>
      <c r="R186" s="211"/>
      <c r="S186" s="211"/>
      <c r="T186" s="283" t="s">
        <v>600</v>
      </c>
      <c r="U186" s="286">
        <f t="shared" si="29"/>
        <v>2</v>
      </c>
      <c r="V186" s="214">
        <f t="shared" si="30"/>
        <v>0</v>
      </c>
      <c r="W186" s="214" t="str">
        <f t="shared" si="24"/>
        <v>CUMPLIDA</v>
      </c>
      <c r="X186" s="214" t="str">
        <f>IF(W186="CUMPLIDA","CUMPLIDA",IF(W186="EN TERMINO","EN TERMINO","VENCIDA"))</f>
        <v>CUMPLIDA</v>
      </c>
      <c r="AA186" s="48"/>
    </row>
    <row r="187" spans="1:27" ht="63.75" x14ac:dyDescent="0.2">
      <c r="A187" s="183">
        <v>45</v>
      </c>
      <c r="B187" s="251" t="s">
        <v>1294</v>
      </c>
      <c r="C187" s="261" t="s">
        <v>80</v>
      </c>
      <c r="D187" s="251" t="s">
        <v>801</v>
      </c>
      <c r="E187" s="218" t="s">
        <v>802</v>
      </c>
      <c r="F187" s="287" t="s">
        <v>803</v>
      </c>
      <c r="G187" s="287" t="s">
        <v>804</v>
      </c>
      <c r="H187" s="226">
        <v>1</v>
      </c>
      <c r="I187" s="209">
        <v>42415</v>
      </c>
      <c r="J187" s="209">
        <v>42735</v>
      </c>
      <c r="K187" s="252">
        <f t="shared" si="23"/>
        <v>45.714285714285715</v>
      </c>
      <c r="L187" s="211" t="s">
        <v>219</v>
      </c>
      <c r="M187" s="211">
        <v>1</v>
      </c>
      <c r="N187" s="212">
        <f t="shared" si="25"/>
        <v>1</v>
      </c>
      <c r="O187" s="210">
        <f t="shared" si="26"/>
        <v>45.714285714285715</v>
      </c>
      <c r="P187" s="210">
        <f t="shared" si="27"/>
        <v>45.714285714285715</v>
      </c>
      <c r="Q187" s="210">
        <f t="shared" si="28"/>
        <v>45.714285714285715</v>
      </c>
      <c r="R187" s="211"/>
      <c r="S187" s="211"/>
      <c r="T187" s="283" t="s">
        <v>805</v>
      </c>
      <c r="U187" s="286">
        <f t="shared" si="29"/>
        <v>2</v>
      </c>
      <c r="V187" s="214">
        <f t="shared" si="30"/>
        <v>0</v>
      </c>
      <c r="W187" s="214" t="str">
        <f t="shared" si="24"/>
        <v>CUMPLIDA</v>
      </c>
      <c r="X187" s="215" t="str">
        <f>IF(W187&amp;W188&amp;W189&amp;W190&amp;W191="CUMPLIDA","CUMPLIDA",IF(OR(W187="VENCIDA",W188="VENCIDA",W189="VENCIDA",W190="VENCIDA",W191="VENCIDA"),"VENCIDA",IF(U187+U188+U189+U190+U191=10,"CUMPLIDA","EN TERMINO")))</f>
        <v>CUMPLIDA</v>
      </c>
      <c r="AA187" s="48"/>
    </row>
    <row r="188" spans="1:27" ht="51" x14ac:dyDescent="0.2">
      <c r="A188" s="183"/>
      <c r="B188" s="251"/>
      <c r="C188" s="261"/>
      <c r="D188" s="251"/>
      <c r="E188" s="287" t="s">
        <v>806</v>
      </c>
      <c r="F188" s="287" t="s">
        <v>807</v>
      </c>
      <c r="G188" s="287" t="s">
        <v>808</v>
      </c>
      <c r="H188" s="226">
        <v>1</v>
      </c>
      <c r="I188" s="209">
        <v>42415</v>
      </c>
      <c r="J188" s="209">
        <v>42735</v>
      </c>
      <c r="K188" s="252">
        <f t="shared" si="23"/>
        <v>45.714285714285715</v>
      </c>
      <c r="L188" s="211" t="s">
        <v>219</v>
      </c>
      <c r="M188" s="211">
        <v>1</v>
      </c>
      <c r="N188" s="212">
        <f t="shared" si="25"/>
        <v>1</v>
      </c>
      <c r="O188" s="210">
        <f t="shared" si="26"/>
        <v>45.714285714285715</v>
      </c>
      <c r="P188" s="210">
        <f t="shared" si="27"/>
        <v>45.714285714285715</v>
      </c>
      <c r="Q188" s="210">
        <f t="shared" si="28"/>
        <v>45.714285714285715</v>
      </c>
      <c r="R188" s="211"/>
      <c r="S188" s="211"/>
      <c r="T188" s="283" t="s">
        <v>809</v>
      </c>
      <c r="U188" s="286">
        <f t="shared" si="29"/>
        <v>2</v>
      </c>
      <c r="V188" s="214">
        <f t="shared" si="30"/>
        <v>0</v>
      </c>
      <c r="W188" s="214" t="str">
        <f t="shared" si="24"/>
        <v>CUMPLIDA</v>
      </c>
      <c r="X188" s="215"/>
      <c r="AA188" s="48"/>
    </row>
    <row r="189" spans="1:27" ht="114.75" x14ac:dyDescent="0.2">
      <c r="A189" s="183"/>
      <c r="B189" s="251"/>
      <c r="C189" s="261"/>
      <c r="D189" s="251"/>
      <c r="E189" s="287" t="s">
        <v>810</v>
      </c>
      <c r="F189" s="287" t="s">
        <v>811</v>
      </c>
      <c r="G189" s="287" t="s">
        <v>812</v>
      </c>
      <c r="H189" s="288">
        <v>16</v>
      </c>
      <c r="I189" s="209">
        <v>42415</v>
      </c>
      <c r="J189" s="209">
        <v>42735</v>
      </c>
      <c r="K189" s="252">
        <f t="shared" si="23"/>
        <v>45.714285714285715</v>
      </c>
      <c r="L189" s="211" t="s">
        <v>219</v>
      </c>
      <c r="M189" s="211">
        <v>16</v>
      </c>
      <c r="N189" s="212">
        <f t="shared" si="25"/>
        <v>1</v>
      </c>
      <c r="O189" s="210">
        <f t="shared" si="26"/>
        <v>45.714285714285715</v>
      </c>
      <c r="P189" s="210">
        <f t="shared" si="27"/>
        <v>45.714285714285715</v>
      </c>
      <c r="Q189" s="210">
        <f t="shared" si="28"/>
        <v>45.714285714285715</v>
      </c>
      <c r="R189" s="211"/>
      <c r="S189" s="211"/>
      <c r="T189" s="283" t="s">
        <v>813</v>
      </c>
      <c r="U189" s="286">
        <f t="shared" si="29"/>
        <v>2</v>
      </c>
      <c r="V189" s="214">
        <f t="shared" si="30"/>
        <v>0</v>
      </c>
      <c r="W189" s="214" t="str">
        <f t="shared" si="24"/>
        <v>CUMPLIDA</v>
      </c>
      <c r="X189" s="215"/>
      <c r="AA189" s="48"/>
    </row>
    <row r="190" spans="1:27" ht="114.75" x14ac:dyDescent="0.2">
      <c r="A190" s="183"/>
      <c r="B190" s="251"/>
      <c r="C190" s="261"/>
      <c r="D190" s="251"/>
      <c r="E190" s="287" t="s">
        <v>814</v>
      </c>
      <c r="F190" s="287" t="s">
        <v>815</v>
      </c>
      <c r="G190" s="287" t="s">
        <v>812</v>
      </c>
      <c r="H190" s="288">
        <v>16</v>
      </c>
      <c r="I190" s="209">
        <v>42415</v>
      </c>
      <c r="J190" s="209">
        <v>42735</v>
      </c>
      <c r="K190" s="252">
        <f t="shared" si="23"/>
        <v>45.714285714285715</v>
      </c>
      <c r="L190" s="211" t="s">
        <v>219</v>
      </c>
      <c r="M190" s="211">
        <v>16</v>
      </c>
      <c r="N190" s="212">
        <f t="shared" si="25"/>
        <v>1</v>
      </c>
      <c r="O190" s="210">
        <f t="shared" si="26"/>
        <v>45.714285714285715</v>
      </c>
      <c r="P190" s="210">
        <f t="shared" si="27"/>
        <v>45.714285714285715</v>
      </c>
      <c r="Q190" s="210">
        <f t="shared" si="28"/>
        <v>45.714285714285715</v>
      </c>
      <c r="R190" s="211"/>
      <c r="S190" s="211"/>
      <c r="T190" s="283" t="s">
        <v>813</v>
      </c>
      <c r="U190" s="286">
        <f t="shared" si="29"/>
        <v>2</v>
      </c>
      <c r="V190" s="214">
        <f t="shared" si="30"/>
        <v>0</v>
      </c>
      <c r="W190" s="214" t="str">
        <f t="shared" si="24"/>
        <v>CUMPLIDA</v>
      </c>
      <c r="X190" s="215"/>
      <c r="AA190" s="48"/>
    </row>
    <row r="191" spans="1:27" ht="76.5" x14ac:dyDescent="0.2">
      <c r="A191" s="183"/>
      <c r="B191" s="251"/>
      <c r="C191" s="261"/>
      <c r="D191" s="251"/>
      <c r="E191" s="287" t="s">
        <v>816</v>
      </c>
      <c r="F191" s="287" t="s">
        <v>817</v>
      </c>
      <c r="G191" s="287" t="s">
        <v>818</v>
      </c>
      <c r="H191" s="226">
        <v>1</v>
      </c>
      <c r="I191" s="209">
        <v>42415</v>
      </c>
      <c r="J191" s="209">
        <v>42735</v>
      </c>
      <c r="K191" s="252">
        <f t="shared" si="23"/>
        <v>45.714285714285715</v>
      </c>
      <c r="L191" s="211" t="s">
        <v>219</v>
      </c>
      <c r="M191" s="211">
        <v>1</v>
      </c>
      <c r="N191" s="212">
        <f t="shared" si="25"/>
        <v>1</v>
      </c>
      <c r="O191" s="210">
        <f t="shared" si="26"/>
        <v>45.714285714285715</v>
      </c>
      <c r="P191" s="210">
        <f t="shared" si="27"/>
        <v>45.714285714285715</v>
      </c>
      <c r="Q191" s="210">
        <f t="shared" si="28"/>
        <v>45.714285714285715</v>
      </c>
      <c r="R191" s="211"/>
      <c r="S191" s="211"/>
      <c r="T191" s="283" t="s">
        <v>819</v>
      </c>
      <c r="U191" s="286">
        <f t="shared" si="29"/>
        <v>2</v>
      </c>
      <c r="V191" s="214">
        <f t="shared" si="30"/>
        <v>0</v>
      </c>
      <c r="W191" s="214" t="str">
        <f t="shared" si="24"/>
        <v>CUMPLIDA</v>
      </c>
      <c r="X191" s="215"/>
      <c r="AA191" s="48"/>
    </row>
    <row r="192" spans="1:27" ht="89.25" x14ac:dyDescent="0.2">
      <c r="A192" s="183">
        <v>46</v>
      </c>
      <c r="B192" s="251" t="s">
        <v>1295</v>
      </c>
      <c r="C192" s="261" t="s">
        <v>80</v>
      </c>
      <c r="D192" s="289" t="s">
        <v>820</v>
      </c>
      <c r="E192" s="217" t="s">
        <v>821</v>
      </c>
      <c r="F192" s="217" t="s">
        <v>822</v>
      </c>
      <c r="G192" s="217" t="s">
        <v>823</v>
      </c>
      <c r="H192" s="208">
        <v>1</v>
      </c>
      <c r="I192" s="209">
        <v>42491</v>
      </c>
      <c r="J192" s="209">
        <v>42855</v>
      </c>
      <c r="K192" s="252">
        <f t="shared" ref="K192:K221" si="32">(+J192-I192)/7</f>
        <v>52</v>
      </c>
      <c r="L192" s="211" t="s">
        <v>219</v>
      </c>
      <c r="M192" s="211">
        <v>1</v>
      </c>
      <c r="N192" s="212">
        <f t="shared" si="25"/>
        <v>1</v>
      </c>
      <c r="O192" s="210">
        <f t="shared" si="26"/>
        <v>52</v>
      </c>
      <c r="P192" s="210">
        <f t="shared" si="27"/>
        <v>0</v>
      </c>
      <c r="Q192" s="210">
        <f t="shared" si="28"/>
        <v>0</v>
      </c>
      <c r="R192" s="211"/>
      <c r="S192" s="211"/>
      <c r="T192" s="283" t="s">
        <v>824</v>
      </c>
      <c r="U192" s="286">
        <f t="shared" si="29"/>
        <v>2</v>
      </c>
      <c r="V192" s="214">
        <f t="shared" si="30"/>
        <v>1</v>
      </c>
      <c r="W192" s="214" t="str">
        <f t="shared" ref="W192:W221" si="33">IF(U192+V192&gt;1,"CUMPLIDA",IF(V192=1,"EN TERMINO","VENCIDA"))</f>
        <v>CUMPLIDA</v>
      </c>
      <c r="X192" s="215" t="str">
        <f>IF(W192&amp;W193="CUMPLIDA","CUMPLIDA",IF(OR(W192="VENCIDA",W193="VENCIDA"),"VENCIDA",IF(U192+U193=4,"CUMPLIDA","EN TERMINO")))</f>
        <v>CUMPLIDA</v>
      </c>
      <c r="AA192" s="48"/>
    </row>
    <row r="193" spans="1:27" ht="114.75" x14ac:dyDescent="0.2">
      <c r="A193" s="183"/>
      <c r="B193" s="251"/>
      <c r="C193" s="261"/>
      <c r="D193" s="289"/>
      <c r="E193" s="217" t="s">
        <v>825</v>
      </c>
      <c r="F193" s="217" t="s">
        <v>826</v>
      </c>
      <c r="G193" s="217" t="s">
        <v>827</v>
      </c>
      <c r="H193" s="208">
        <v>16</v>
      </c>
      <c r="I193" s="209">
        <v>42415</v>
      </c>
      <c r="J193" s="209">
        <v>42735</v>
      </c>
      <c r="K193" s="252">
        <f t="shared" si="32"/>
        <v>45.714285714285715</v>
      </c>
      <c r="L193" s="211" t="s">
        <v>219</v>
      </c>
      <c r="M193" s="211">
        <v>16</v>
      </c>
      <c r="N193" s="212">
        <f t="shared" si="25"/>
        <v>1</v>
      </c>
      <c r="O193" s="210">
        <f t="shared" si="26"/>
        <v>45.714285714285715</v>
      </c>
      <c r="P193" s="210">
        <f t="shared" si="27"/>
        <v>45.714285714285715</v>
      </c>
      <c r="Q193" s="210">
        <f t="shared" si="28"/>
        <v>45.714285714285715</v>
      </c>
      <c r="R193" s="211"/>
      <c r="S193" s="211"/>
      <c r="T193" s="283" t="s">
        <v>813</v>
      </c>
      <c r="U193" s="286">
        <f t="shared" ref="U193:U221" si="34">IF(N193=100%,2,0)</f>
        <v>2</v>
      </c>
      <c r="V193" s="214">
        <f t="shared" ref="V193:V221" si="35">IF(J193&lt;$T$2,0,1)</f>
        <v>0</v>
      </c>
      <c r="W193" s="214" t="str">
        <f t="shared" si="33"/>
        <v>CUMPLIDA</v>
      </c>
      <c r="X193" s="215"/>
      <c r="AA193" s="48"/>
    </row>
    <row r="194" spans="1:27" ht="102" x14ac:dyDescent="0.2">
      <c r="A194" s="183">
        <v>47</v>
      </c>
      <c r="B194" s="251" t="s">
        <v>1296</v>
      </c>
      <c r="C194" s="261" t="s">
        <v>80</v>
      </c>
      <c r="D194" s="251" t="s">
        <v>828</v>
      </c>
      <c r="E194" s="289" t="s">
        <v>829</v>
      </c>
      <c r="F194" s="217" t="s">
        <v>830</v>
      </c>
      <c r="G194" s="217" t="s">
        <v>831</v>
      </c>
      <c r="H194" s="208">
        <v>1</v>
      </c>
      <c r="I194" s="209">
        <v>42483</v>
      </c>
      <c r="J194" s="209">
        <v>42840</v>
      </c>
      <c r="K194" s="252">
        <f t="shared" si="32"/>
        <v>51</v>
      </c>
      <c r="L194" s="211" t="s">
        <v>832</v>
      </c>
      <c r="M194" s="211">
        <v>1</v>
      </c>
      <c r="N194" s="212">
        <f t="shared" si="25"/>
        <v>1</v>
      </c>
      <c r="O194" s="210">
        <f t="shared" si="26"/>
        <v>51</v>
      </c>
      <c r="P194" s="210">
        <f t="shared" si="27"/>
        <v>0</v>
      </c>
      <c r="Q194" s="210">
        <f t="shared" si="28"/>
        <v>0</v>
      </c>
      <c r="R194" s="211"/>
      <c r="S194" s="211"/>
      <c r="T194" s="213" t="s">
        <v>833</v>
      </c>
      <c r="U194" s="286">
        <f t="shared" si="34"/>
        <v>2</v>
      </c>
      <c r="V194" s="214">
        <f t="shared" si="35"/>
        <v>0</v>
      </c>
      <c r="W194" s="214" t="str">
        <f t="shared" si="33"/>
        <v>CUMPLIDA</v>
      </c>
      <c r="X194" s="215" t="str">
        <f>IF(W194&amp;W195="CUMPLIDA","CUMPLIDA",IF(OR(W194="VENCIDA",W195="VENCIDA"),"VENCIDA",IF(U194+U195=4,"CUMPLIDA","EN TERMINO")))</f>
        <v>CUMPLIDA</v>
      </c>
      <c r="AA194" s="48"/>
    </row>
    <row r="195" spans="1:27" ht="51" x14ac:dyDescent="0.2">
      <c r="A195" s="183"/>
      <c r="B195" s="251"/>
      <c r="C195" s="261"/>
      <c r="D195" s="251"/>
      <c r="E195" s="289"/>
      <c r="F195" s="207" t="s">
        <v>834</v>
      </c>
      <c r="G195" s="222" t="s">
        <v>835</v>
      </c>
      <c r="H195" s="222">
        <v>4</v>
      </c>
      <c r="I195" s="209">
        <v>42483</v>
      </c>
      <c r="J195" s="209">
        <v>42840</v>
      </c>
      <c r="K195" s="252">
        <f t="shared" si="32"/>
        <v>51</v>
      </c>
      <c r="L195" s="211" t="s">
        <v>832</v>
      </c>
      <c r="M195" s="211">
        <v>4</v>
      </c>
      <c r="N195" s="212">
        <f t="shared" si="25"/>
        <v>1</v>
      </c>
      <c r="O195" s="210">
        <f t="shared" si="26"/>
        <v>51</v>
      </c>
      <c r="P195" s="210">
        <f t="shared" si="27"/>
        <v>0</v>
      </c>
      <c r="Q195" s="210">
        <f t="shared" si="28"/>
        <v>0</v>
      </c>
      <c r="R195" s="211"/>
      <c r="S195" s="211"/>
      <c r="T195" s="213" t="s">
        <v>836</v>
      </c>
      <c r="U195" s="286">
        <f t="shared" si="34"/>
        <v>2</v>
      </c>
      <c r="V195" s="214">
        <f t="shared" si="35"/>
        <v>0</v>
      </c>
      <c r="W195" s="214" t="str">
        <f t="shared" si="33"/>
        <v>CUMPLIDA</v>
      </c>
      <c r="X195" s="215"/>
      <c r="AA195" s="48"/>
    </row>
    <row r="196" spans="1:27" ht="267.75" x14ac:dyDescent="0.2">
      <c r="A196" s="47">
        <v>48</v>
      </c>
      <c r="B196" s="207" t="s">
        <v>1297</v>
      </c>
      <c r="C196" s="207" t="s">
        <v>80</v>
      </c>
      <c r="D196" s="207" t="s">
        <v>837</v>
      </c>
      <c r="E196" s="217" t="s">
        <v>838</v>
      </c>
      <c r="F196" s="217" t="s">
        <v>839</v>
      </c>
      <c r="G196" s="217" t="s">
        <v>840</v>
      </c>
      <c r="H196" s="208">
        <v>2</v>
      </c>
      <c r="I196" s="209">
        <v>42551</v>
      </c>
      <c r="J196" s="209">
        <v>42916</v>
      </c>
      <c r="K196" s="252">
        <f t="shared" si="32"/>
        <v>52.142857142857146</v>
      </c>
      <c r="L196" s="211" t="s">
        <v>841</v>
      </c>
      <c r="M196" s="211">
        <v>1</v>
      </c>
      <c r="N196" s="212">
        <f t="shared" si="25"/>
        <v>0.5</v>
      </c>
      <c r="O196" s="210">
        <f t="shared" si="26"/>
        <v>26.071428571428573</v>
      </c>
      <c r="P196" s="210">
        <f t="shared" si="27"/>
        <v>0</v>
      </c>
      <c r="Q196" s="210">
        <f t="shared" si="28"/>
        <v>0</v>
      </c>
      <c r="R196" s="211"/>
      <c r="S196" s="211"/>
      <c r="T196" s="213" t="s">
        <v>842</v>
      </c>
      <c r="U196" s="286">
        <f t="shared" si="34"/>
        <v>0</v>
      </c>
      <c r="V196" s="214">
        <f t="shared" si="35"/>
        <v>1</v>
      </c>
      <c r="W196" s="214" t="str">
        <f t="shared" si="33"/>
        <v>EN TERMINO</v>
      </c>
      <c r="X196" s="214" t="str">
        <f t="shared" ref="X196:X202" si="36">IF(W196="CUMPLIDA","CUMPLIDA",IF(W196="EN TERMINO","EN TERMINO","VENCIDA"))</f>
        <v>EN TERMINO</v>
      </c>
      <c r="AA196" s="48"/>
    </row>
    <row r="197" spans="1:27" ht="357" x14ac:dyDescent="0.2">
      <c r="A197" s="47">
        <v>49</v>
      </c>
      <c r="B197" s="207" t="s">
        <v>1298</v>
      </c>
      <c r="C197" s="207" t="s">
        <v>80</v>
      </c>
      <c r="D197" s="207" t="s">
        <v>843</v>
      </c>
      <c r="E197" s="207" t="s">
        <v>844</v>
      </c>
      <c r="F197" s="217" t="s">
        <v>845</v>
      </c>
      <c r="G197" s="217" t="s">
        <v>846</v>
      </c>
      <c r="H197" s="208">
        <v>2</v>
      </c>
      <c r="I197" s="209">
        <v>42551</v>
      </c>
      <c r="J197" s="209">
        <v>42735</v>
      </c>
      <c r="K197" s="252">
        <f t="shared" si="32"/>
        <v>26.285714285714285</v>
      </c>
      <c r="L197" s="211" t="s">
        <v>841</v>
      </c>
      <c r="M197" s="211">
        <v>2</v>
      </c>
      <c r="N197" s="212">
        <f t="shared" si="25"/>
        <v>1</v>
      </c>
      <c r="O197" s="210">
        <f t="shared" si="26"/>
        <v>26.285714285714285</v>
      </c>
      <c r="P197" s="210">
        <f t="shared" si="27"/>
        <v>26.285714285714285</v>
      </c>
      <c r="Q197" s="210">
        <f t="shared" si="28"/>
        <v>26.285714285714285</v>
      </c>
      <c r="R197" s="211"/>
      <c r="S197" s="211"/>
      <c r="T197" s="213" t="s">
        <v>847</v>
      </c>
      <c r="U197" s="286">
        <f t="shared" si="34"/>
        <v>2</v>
      </c>
      <c r="V197" s="214">
        <f t="shared" si="35"/>
        <v>0</v>
      </c>
      <c r="W197" s="214" t="str">
        <f t="shared" si="33"/>
        <v>CUMPLIDA</v>
      </c>
      <c r="X197" s="214" t="str">
        <f t="shared" si="36"/>
        <v>CUMPLIDA</v>
      </c>
      <c r="AA197" s="48"/>
    </row>
    <row r="198" spans="1:27" ht="150.75" customHeight="1" x14ac:dyDescent="0.2">
      <c r="A198" s="185">
        <v>50</v>
      </c>
      <c r="B198" s="206" t="s">
        <v>1299</v>
      </c>
      <c r="C198" s="206" t="s">
        <v>43</v>
      </c>
      <c r="D198" s="206" t="s">
        <v>848</v>
      </c>
      <c r="E198" s="206" t="s">
        <v>849</v>
      </c>
      <c r="F198" s="206" t="s">
        <v>850</v>
      </c>
      <c r="G198" s="218" t="s">
        <v>303</v>
      </c>
      <c r="H198" s="219">
        <v>1</v>
      </c>
      <c r="I198" s="209">
        <v>42646</v>
      </c>
      <c r="J198" s="209">
        <v>42704</v>
      </c>
      <c r="K198" s="210">
        <f t="shared" si="32"/>
        <v>8.2857142857142865</v>
      </c>
      <c r="L198" s="211" t="s">
        <v>304</v>
      </c>
      <c r="M198" s="211">
        <v>1</v>
      </c>
      <c r="N198" s="212">
        <f t="shared" si="25"/>
        <v>1</v>
      </c>
      <c r="O198" s="210">
        <f t="shared" si="26"/>
        <v>8.2857142857142865</v>
      </c>
      <c r="P198" s="210">
        <f t="shared" si="27"/>
        <v>8.2857142857142865</v>
      </c>
      <c r="Q198" s="210">
        <f t="shared" si="28"/>
        <v>8.2857142857142865</v>
      </c>
      <c r="R198" s="211"/>
      <c r="S198" s="211"/>
      <c r="T198" s="213" t="s">
        <v>851</v>
      </c>
      <c r="U198" s="286">
        <f t="shared" si="34"/>
        <v>2</v>
      </c>
      <c r="V198" s="214">
        <f t="shared" si="35"/>
        <v>0</v>
      </c>
      <c r="W198" s="214" t="str">
        <f t="shared" si="33"/>
        <v>CUMPLIDA</v>
      </c>
      <c r="X198" s="215" t="str">
        <f>IF(W198&amp;W199&amp;W200="CUMPLIDA","CUMPLIDA",IF(OR(W198="VENCIDA",W199="VENCIDA",W200="VENCIDA"),"VENCIDA",IF(U198+U199+U200=6,"CUMPLIDA","EN TERMINO")))</f>
        <v>EN TERMINO</v>
      </c>
      <c r="AA198" s="48"/>
    </row>
    <row r="199" spans="1:27" ht="90.75" customHeight="1" x14ac:dyDescent="0.2">
      <c r="A199" s="187"/>
      <c r="B199" s="223"/>
      <c r="C199" s="223"/>
      <c r="D199" s="223"/>
      <c r="E199" s="223"/>
      <c r="F199" s="223"/>
      <c r="G199" s="218" t="s">
        <v>852</v>
      </c>
      <c r="H199" s="219">
        <v>1</v>
      </c>
      <c r="I199" s="209">
        <v>42705</v>
      </c>
      <c r="J199" s="232">
        <v>42916</v>
      </c>
      <c r="K199" s="210">
        <f t="shared" si="32"/>
        <v>30.142857142857142</v>
      </c>
      <c r="L199" s="211" t="s">
        <v>304</v>
      </c>
      <c r="M199" s="211">
        <v>0.5</v>
      </c>
      <c r="N199" s="212">
        <f t="shared" si="25"/>
        <v>0.5</v>
      </c>
      <c r="O199" s="210">
        <f t="shared" si="26"/>
        <v>15.071428571428571</v>
      </c>
      <c r="P199" s="210">
        <f t="shared" si="27"/>
        <v>0</v>
      </c>
      <c r="Q199" s="210"/>
      <c r="R199" s="211"/>
      <c r="S199" s="211"/>
      <c r="T199" s="213" t="s">
        <v>853</v>
      </c>
      <c r="U199" s="286">
        <f t="shared" si="34"/>
        <v>0</v>
      </c>
      <c r="V199" s="214">
        <f t="shared" si="35"/>
        <v>1</v>
      </c>
      <c r="W199" s="214" t="str">
        <f t="shared" si="33"/>
        <v>EN TERMINO</v>
      </c>
      <c r="X199" s="215"/>
      <c r="AA199" s="48"/>
    </row>
    <row r="200" spans="1:27" ht="98.25" customHeight="1" x14ac:dyDescent="0.2">
      <c r="A200" s="188"/>
      <c r="B200" s="216"/>
      <c r="C200" s="216"/>
      <c r="D200" s="216"/>
      <c r="E200" s="216"/>
      <c r="F200" s="216"/>
      <c r="G200" s="218" t="s">
        <v>854</v>
      </c>
      <c r="H200" s="219">
        <v>1</v>
      </c>
      <c r="I200" s="209">
        <v>42767</v>
      </c>
      <c r="J200" s="232">
        <v>42916</v>
      </c>
      <c r="K200" s="210">
        <f t="shared" si="32"/>
        <v>21.285714285714285</v>
      </c>
      <c r="L200" s="211" t="s">
        <v>304</v>
      </c>
      <c r="M200" s="211">
        <v>0.5</v>
      </c>
      <c r="N200" s="212">
        <f t="shared" si="25"/>
        <v>0.5</v>
      </c>
      <c r="O200" s="210">
        <f t="shared" si="26"/>
        <v>10.642857142857142</v>
      </c>
      <c r="P200" s="210">
        <f t="shared" si="27"/>
        <v>0</v>
      </c>
      <c r="Q200" s="210"/>
      <c r="R200" s="211"/>
      <c r="S200" s="211"/>
      <c r="T200" s="213" t="s">
        <v>853</v>
      </c>
      <c r="U200" s="286">
        <f t="shared" si="34"/>
        <v>0</v>
      </c>
      <c r="V200" s="214">
        <f t="shared" si="35"/>
        <v>1</v>
      </c>
      <c r="W200" s="214" t="str">
        <f t="shared" si="33"/>
        <v>EN TERMINO</v>
      </c>
      <c r="X200" s="215"/>
      <c r="AA200" s="48"/>
    </row>
    <row r="201" spans="1:27" ht="178.5" x14ac:dyDescent="0.2">
      <c r="A201" s="47">
        <v>51</v>
      </c>
      <c r="B201" s="207" t="s">
        <v>1300</v>
      </c>
      <c r="C201" s="207" t="s">
        <v>80</v>
      </c>
      <c r="D201" s="207" t="s">
        <v>855</v>
      </c>
      <c r="E201" s="217" t="s">
        <v>856</v>
      </c>
      <c r="F201" s="217" t="s">
        <v>857</v>
      </c>
      <c r="G201" s="217" t="s">
        <v>138</v>
      </c>
      <c r="H201" s="208">
        <v>1</v>
      </c>
      <c r="I201" s="209">
        <v>42551</v>
      </c>
      <c r="J201" s="209">
        <v>42735</v>
      </c>
      <c r="K201" s="252">
        <f t="shared" si="32"/>
        <v>26.285714285714285</v>
      </c>
      <c r="L201" s="211" t="s">
        <v>841</v>
      </c>
      <c r="M201" s="211">
        <v>1</v>
      </c>
      <c r="N201" s="212">
        <f t="shared" si="25"/>
        <v>1</v>
      </c>
      <c r="O201" s="210">
        <f t="shared" si="26"/>
        <v>26.285714285714285</v>
      </c>
      <c r="P201" s="210">
        <f t="shared" si="27"/>
        <v>26.285714285714285</v>
      </c>
      <c r="Q201" s="210">
        <f t="shared" si="28"/>
        <v>26.285714285714285</v>
      </c>
      <c r="R201" s="211"/>
      <c r="S201" s="211"/>
      <c r="T201" s="213" t="s">
        <v>858</v>
      </c>
      <c r="U201" s="214">
        <f t="shared" si="34"/>
        <v>2</v>
      </c>
      <c r="V201" s="214">
        <f t="shared" si="35"/>
        <v>0</v>
      </c>
      <c r="W201" s="214" t="str">
        <f t="shared" si="33"/>
        <v>CUMPLIDA</v>
      </c>
      <c r="X201" s="214" t="str">
        <f t="shared" si="36"/>
        <v>CUMPLIDA</v>
      </c>
      <c r="AA201" s="48"/>
    </row>
    <row r="202" spans="1:27" ht="409.5" x14ac:dyDescent="0.2">
      <c r="A202" s="47">
        <v>52</v>
      </c>
      <c r="B202" s="207" t="s">
        <v>1301</v>
      </c>
      <c r="C202" s="222" t="s">
        <v>859</v>
      </c>
      <c r="D202" s="207" t="s">
        <v>860</v>
      </c>
      <c r="E202" s="207" t="s">
        <v>861</v>
      </c>
      <c r="F202" s="207" t="s">
        <v>862</v>
      </c>
      <c r="G202" s="207" t="s">
        <v>648</v>
      </c>
      <c r="H202" s="222">
        <v>2</v>
      </c>
      <c r="I202" s="259">
        <v>42736</v>
      </c>
      <c r="J202" s="259">
        <v>43100</v>
      </c>
      <c r="K202" s="210">
        <f t="shared" si="32"/>
        <v>52</v>
      </c>
      <c r="L202" s="211" t="s">
        <v>549</v>
      </c>
      <c r="M202" s="211">
        <v>0</v>
      </c>
      <c r="N202" s="212">
        <f t="shared" si="25"/>
        <v>0</v>
      </c>
      <c r="O202" s="210">
        <f t="shared" si="26"/>
        <v>0</v>
      </c>
      <c r="P202" s="210">
        <f t="shared" si="27"/>
        <v>0</v>
      </c>
      <c r="Q202" s="210">
        <f t="shared" si="28"/>
        <v>0</v>
      </c>
      <c r="R202" s="211"/>
      <c r="S202" s="211"/>
      <c r="T202" s="207" t="s">
        <v>863</v>
      </c>
      <c r="U202" s="214">
        <f t="shared" si="34"/>
        <v>0</v>
      </c>
      <c r="V202" s="214">
        <f t="shared" si="35"/>
        <v>1</v>
      </c>
      <c r="W202" s="214" t="str">
        <f t="shared" si="33"/>
        <v>EN TERMINO</v>
      </c>
      <c r="X202" s="214" t="str">
        <f t="shared" si="36"/>
        <v>EN TERMINO</v>
      </c>
      <c r="AA202" s="48"/>
    </row>
    <row r="203" spans="1:27" ht="165.75" x14ac:dyDescent="0.2">
      <c r="A203" s="183">
        <v>54</v>
      </c>
      <c r="B203" s="251" t="s">
        <v>1302</v>
      </c>
      <c r="C203" s="261" t="s">
        <v>80</v>
      </c>
      <c r="D203" s="251" t="s">
        <v>864</v>
      </c>
      <c r="E203" s="218" t="s">
        <v>865</v>
      </c>
      <c r="F203" s="218" t="s">
        <v>866</v>
      </c>
      <c r="G203" s="218" t="s">
        <v>867</v>
      </c>
      <c r="H203" s="219">
        <v>1</v>
      </c>
      <c r="I203" s="259">
        <v>42612</v>
      </c>
      <c r="J203" s="259">
        <v>42735</v>
      </c>
      <c r="K203" s="252">
        <f t="shared" si="32"/>
        <v>17.571428571428573</v>
      </c>
      <c r="L203" s="211" t="s">
        <v>841</v>
      </c>
      <c r="M203" s="211">
        <v>1</v>
      </c>
      <c r="N203" s="212">
        <f t="shared" si="25"/>
        <v>1</v>
      </c>
      <c r="O203" s="210">
        <f t="shared" si="26"/>
        <v>17.571428571428573</v>
      </c>
      <c r="P203" s="210">
        <f t="shared" si="27"/>
        <v>17.571428571428573</v>
      </c>
      <c r="Q203" s="210">
        <f t="shared" si="28"/>
        <v>17.571428571428573</v>
      </c>
      <c r="R203" s="211"/>
      <c r="S203" s="211"/>
      <c r="T203" s="213" t="s">
        <v>868</v>
      </c>
      <c r="U203" s="214">
        <f t="shared" si="34"/>
        <v>2</v>
      </c>
      <c r="V203" s="214">
        <f t="shared" si="35"/>
        <v>0</v>
      </c>
      <c r="W203" s="214" t="str">
        <f t="shared" si="33"/>
        <v>CUMPLIDA</v>
      </c>
      <c r="X203" s="215" t="str">
        <f>IF(W203&amp;W204="CUMPLIDA","CUMPLIDA",IF(OR(W203="VENCIDA",W204="VENCIDA"),"VENCIDA",IF(U203+U204=4,"CUMPLIDA","EN TERMINO")))</f>
        <v>EN TERMINO</v>
      </c>
      <c r="AA203" s="48"/>
    </row>
    <row r="204" spans="1:27" ht="140.25" x14ac:dyDescent="0.2">
      <c r="A204" s="183"/>
      <c r="B204" s="251"/>
      <c r="C204" s="261"/>
      <c r="D204" s="251"/>
      <c r="E204" s="218" t="s">
        <v>157</v>
      </c>
      <c r="F204" s="218" t="s">
        <v>158</v>
      </c>
      <c r="G204" s="218" t="s">
        <v>869</v>
      </c>
      <c r="H204" s="219">
        <v>1</v>
      </c>
      <c r="I204" s="259">
        <v>42520</v>
      </c>
      <c r="J204" s="259">
        <v>42885</v>
      </c>
      <c r="K204" s="252">
        <f t="shared" si="32"/>
        <v>52.142857142857146</v>
      </c>
      <c r="L204" s="211" t="s">
        <v>841</v>
      </c>
      <c r="M204" s="211">
        <v>0.8</v>
      </c>
      <c r="N204" s="212">
        <f t="shared" si="25"/>
        <v>0.8</v>
      </c>
      <c r="O204" s="210">
        <f t="shared" si="26"/>
        <v>41.714285714285722</v>
      </c>
      <c r="P204" s="210">
        <f t="shared" si="27"/>
        <v>0</v>
      </c>
      <c r="Q204" s="210">
        <f t="shared" si="28"/>
        <v>0</v>
      </c>
      <c r="R204" s="211"/>
      <c r="S204" s="211"/>
      <c r="T204" s="213" t="s">
        <v>870</v>
      </c>
      <c r="U204" s="214">
        <f t="shared" si="34"/>
        <v>0</v>
      </c>
      <c r="V204" s="214">
        <f t="shared" si="35"/>
        <v>1</v>
      </c>
      <c r="W204" s="214" t="str">
        <f t="shared" si="33"/>
        <v>EN TERMINO</v>
      </c>
      <c r="X204" s="215"/>
      <c r="AA204" s="48"/>
    </row>
    <row r="205" spans="1:27" ht="140.25" x14ac:dyDescent="0.2">
      <c r="A205" s="183">
        <v>55</v>
      </c>
      <c r="B205" s="251" t="s">
        <v>1303</v>
      </c>
      <c r="C205" s="261" t="s">
        <v>80</v>
      </c>
      <c r="D205" s="251" t="s">
        <v>871</v>
      </c>
      <c r="E205" s="218" t="s">
        <v>872</v>
      </c>
      <c r="F205" s="218" t="s">
        <v>873</v>
      </c>
      <c r="G205" s="218" t="s">
        <v>874</v>
      </c>
      <c r="H205" s="219">
        <v>1</v>
      </c>
      <c r="I205" s="259">
        <v>42581</v>
      </c>
      <c r="J205" s="259">
        <v>42735</v>
      </c>
      <c r="K205" s="252">
        <f t="shared" si="32"/>
        <v>22</v>
      </c>
      <c r="L205" s="211" t="s">
        <v>841</v>
      </c>
      <c r="M205" s="211">
        <v>1</v>
      </c>
      <c r="N205" s="212">
        <f t="shared" si="25"/>
        <v>1</v>
      </c>
      <c r="O205" s="210">
        <f t="shared" si="26"/>
        <v>22</v>
      </c>
      <c r="P205" s="210">
        <f t="shared" si="27"/>
        <v>22</v>
      </c>
      <c r="Q205" s="210">
        <f t="shared" si="28"/>
        <v>22</v>
      </c>
      <c r="R205" s="211"/>
      <c r="S205" s="211"/>
      <c r="T205" s="213" t="s">
        <v>875</v>
      </c>
      <c r="U205" s="214">
        <f t="shared" si="34"/>
        <v>2</v>
      </c>
      <c r="V205" s="214">
        <f t="shared" si="35"/>
        <v>0</v>
      </c>
      <c r="W205" s="214" t="str">
        <f t="shared" si="33"/>
        <v>CUMPLIDA</v>
      </c>
      <c r="X205" s="215" t="str">
        <f>IF(W205&amp;W206&amp;W207="CUMPLIDA","CUMPLIDA",IF(OR(W205="VENCIDA",W206="VENCIDA",W207="VENCIDA"),"VENCIDA",IF(U205+U206+U207=6,"CUMPLIDA","EN TERMINO")))</f>
        <v>CUMPLIDA</v>
      </c>
      <c r="AA205" s="48"/>
    </row>
    <row r="206" spans="1:27" ht="114.75" x14ac:dyDescent="0.2">
      <c r="A206" s="183"/>
      <c r="B206" s="251"/>
      <c r="C206" s="261"/>
      <c r="D206" s="251"/>
      <c r="E206" s="218" t="s">
        <v>876</v>
      </c>
      <c r="F206" s="218" t="s">
        <v>877</v>
      </c>
      <c r="G206" s="218" t="s">
        <v>878</v>
      </c>
      <c r="H206" s="219">
        <v>1</v>
      </c>
      <c r="I206" s="259">
        <v>42581</v>
      </c>
      <c r="J206" s="259">
        <v>42735</v>
      </c>
      <c r="K206" s="252">
        <f t="shared" si="32"/>
        <v>22</v>
      </c>
      <c r="L206" s="211" t="s">
        <v>841</v>
      </c>
      <c r="M206" s="211">
        <v>1</v>
      </c>
      <c r="N206" s="212">
        <f t="shared" si="25"/>
        <v>1</v>
      </c>
      <c r="O206" s="210">
        <f t="shared" si="26"/>
        <v>22</v>
      </c>
      <c r="P206" s="210">
        <f t="shared" si="27"/>
        <v>22</v>
      </c>
      <c r="Q206" s="210">
        <f t="shared" si="28"/>
        <v>22</v>
      </c>
      <c r="R206" s="211"/>
      <c r="S206" s="211"/>
      <c r="T206" s="213" t="s">
        <v>879</v>
      </c>
      <c r="U206" s="214">
        <f t="shared" si="34"/>
        <v>2</v>
      </c>
      <c r="V206" s="214">
        <f t="shared" si="35"/>
        <v>0</v>
      </c>
      <c r="W206" s="214" t="str">
        <f t="shared" si="33"/>
        <v>CUMPLIDA</v>
      </c>
      <c r="X206" s="215"/>
      <c r="AA206" s="48"/>
    </row>
    <row r="207" spans="1:27" ht="165.75" x14ac:dyDescent="0.2">
      <c r="A207" s="183"/>
      <c r="B207" s="251"/>
      <c r="C207" s="261"/>
      <c r="D207" s="251"/>
      <c r="E207" s="218" t="s">
        <v>865</v>
      </c>
      <c r="F207" s="218" t="s">
        <v>866</v>
      </c>
      <c r="G207" s="218" t="s">
        <v>867</v>
      </c>
      <c r="H207" s="219">
        <v>1</v>
      </c>
      <c r="I207" s="259">
        <v>42612</v>
      </c>
      <c r="J207" s="259">
        <v>42735</v>
      </c>
      <c r="K207" s="252">
        <f t="shared" si="32"/>
        <v>17.571428571428573</v>
      </c>
      <c r="L207" s="211" t="s">
        <v>841</v>
      </c>
      <c r="M207" s="211">
        <v>1</v>
      </c>
      <c r="N207" s="212">
        <f t="shared" si="25"/>
        <v>1</v>
      </c>
      <c r="O207" s="210">
        <f t="shared" si="26"/>
        <v>17.571428571428573</v>
      </c>
      <c r="P207" s="210">
        <f t="shared" si="27"/>
        <v>17.571428571428573</v>
      </c>
      <c r="Q207" s="210">
        <f t="shared" si="28"/>
        <v>17.571428571428573</v>
      </c>
      <c r="R207" s="211"/>
      <c r="S207" s="211"/>
      <c r="T207" s="213" t="s">
        <v>880</v>
      </c>
      <c r="U207" s="214">
        <f t="shared" si="34"/>
        <v>2</v>
      </c>
      <c r="V207" s="214">
        <f t="shared" si="35"/>
        <v>0</v>
      </c>
      <c r="W207" s="214" t="str">
        <f t="shared" si="33"/>
        <v>CUMPLIDA</v>
      </c>
      <c r="X207" s="215"/>
      <c r="AA207" s="48"/>
    </row>
    <row r="208" spans="1:27" ht="409.5" x14ac:dyDescent="0.2">
      <c r="A208" s="47">
        <v>56</v>
      </c>
      <c r="B208" s="207" t="s">
        <v>1304</v>
      </c>
      <c r="C208" s="207" t="s">
        <v>43</v>
      </c>
      <c r="D208" s="207" t="s">
        <v>881</v>
      </c>
      <c r="E208" s="207" t="s">
        <v>882</v>
      </c>
      <c r="F208" s="207" t="s">
        <v>712</v>
      </c>
      <c r="G208" s="207" t="s">
        <v>883</v>
      </c>
      <c r="H208" s="208">
        <v>1</v>
      </c>
      <c r="I208" s="209">
        <v>42522</v>
      </c>
      <c r="J208" s="209">
        <v>42887</v>
      </c>
      <c r="K208" s="252">
        <f t="shared" si="32"/>
        <v>52.142857142857146</v>
      </c>
      <c r="L208" s="211" t="s">
        <v>713</v>
      </c>
      <c r="M208" s="211">
        <v>0.15</v>
      </c>
      <c r="N208" s="212">
        <f t="shared" si="25"/>
        <v>0.15</v>
      </c>
      <c r="O208" s="210">
        <f t="shared" si="26"/>
        <v>7.8214285714285712</v>
      </c>
      <c r="P208" s="210">
        <f t="shared" si="27"/>
        <v>0</v>
      </c>
      <c r="Q208" s="210">
        <f t="shared" si="28"/>
        <v>0</v>
      </c>
      <c r="R208" s="211"/>
      <c r="S208" s="211"/>
      <c r="T208" s="207" t="s">
        <v>884</v>
      </c>
      <c r="U208" s="214">
        <f t="shared" si="34"/>
        <v>0</v>
      </c>
      <c r="V208" s="214">
        <f t="shared" si="35"/>
        <v>1</v>
      </c>
      <c r="W208" s="214" t="str">
        <f t="shared" si="33"/>
        <v>EN TERMINO</v>
      </c>
      <c r="X208" s="214" t="str">
        <f t="shared" ref="X208:X209" si="37">IF(W208="CUMPLIDA","CUMPLIDA",IF(W208="EN TERMINO","EN TERMINO","VENCIDA"))</f>
        <v>EN TERMINO</v>
      </c>
      <c r="AA208" s="48"/>
    </row>
    <row r="209" spans="1:27" ht="280.5" x14ac:dyDescent="0.2">
      <c r="A209" s="47">
        <v>57</v>
      </c>
      <c r="B209" s="207" t="s">
        <v>1305</v>
      </c>
      <c r="C209" s="222" t="s">
        <v>43</v>
      </c>
      <c r="D209" s="207" t="s">
        <v>885</v>
      </c>
      <c r="E209" s="207" t="s">
        <v>882</v>
      </c>
      <c r="F209" s="207" t="s">
        <v>712</v>
      </c>
      <c r="G209" s="266" t="s">
        <v>642</v>
      </c>
      <c r="H209" s="222">
        <v>1</v>
      </c>
      <c r="I209" s="263">
        <v>42522</v>
      </c>
      <c r="J209" s="263">
        <v>42887</v>
      </c>
      <c r="K209" s="252">
        <f t="shared" si="32"/>
        <v>52.142857142857146</v>
      </c>
      <c r="L209" s="211" t="s">
        <v>713</v>
      </c>
      <c r="M209" s="211">
        <v>0.15</v>
      </c>
      <c r="N209" s="212">
        <f>IF(M209/H209&gt;1,1,+M209/H209)</f>
        <v>0.15</v>
      </c>
      <c r="O209" s="210">
        <f>+K209*N209</f>
        <v>7.8214285714285712</v>
      </c>
      <c r="P209" s="210">
        <f>IF(J209&lt;=$R$7,O209,0)</f>
        <v>0</v>
      </c>
      <c r="Q209" s="210">
        <f>IF($R$7&gt;=J209,K209,0)</f>
        <v>0</v>
      </c>
      <c r="R209" s="211"/>
      <c r="S209" s="211"/>
      <c r="T209" s="207" t="s">
        <v>886</v>
      </c>
      <c r="U209" s="214">
        <f t="shared" si="34"/>
        <v>0</v>
      </c>
      <c r="V209" s="214">
        <f t="shared" si="35"/>
        <v>1</v>
      </c>
      <c r="W209" s="214" t="str">
        <f t="shared" si="33"/>
        <v>EN TERMINO</v>
      </c>
      <c r="X209" s="214" t="str">
        <f t="shared" si="37"/>
        <v>EN TERMINO</v>
      </c>
      <c r="AA209" s="48"/>
    </row>
    <row r="210" spans="1:27" ht="89.25" x14ac:dyDescent="0.2">
      <c r="A210" s="183">
        <v>58</v>
      </c>
      <c r="B210" s="251" t="s">
        <v>1306</v>
      </c>
      <c r="C210" s="261" t="s">
        <v>80</v>
      </c>
      <c r="D210" s="251" t="s">
        <v>887</v>
      </c>
      <c r="E210" s="218" t="s">
        <v>888</v>
      </c>
      <c r="F210" s="218" t="s">
        <v>889</v>
      </c>
      <c r="G210" s="218" t="s">
        <v>890</v>
      </c>
      <c r="H210" s="219">
        <v>4</v>
      </c>
      <c r="I210" s="259">
        <v>42461</v>
      </c>
      <c r="J210" s="259">
        <v>42826</v>
      </c>
      <c r="K210" s="252">
        <f t="shared" si="32"/>
        <v>52.142857142857146</v>
      </c>
      <c r="L210" s="211" t="s">
        <v>891</v>
      </c>
      <c r="M210" s="211">
        <v>2</v>
      </c>
      <c r="N210" s="212">
        <f>IF(M210/H210&gt;1,1,+M210/H210)</f>
        <v>0.5</v>
      </c>
      <c r="O210" s="210">
        <f>+K210*N210</f>
        <v>26.071428571428573</v>
      </c>
      <c r="P210" s="210">
        <f>IF(J210&lt;=$R$7,O210,0)</f>
        <v>0</v>
      </c>
      <c r="Q210" s="210">
        <f>IF($R$7&gt;=J210,K210,0)</f>
        <v>0</v>
      </c>
      <c r="R210" s="211"/>
      <c r="S210" s="211"/>
      <c r="T210" s="213" t="s">
        <v>892</v>
      </c>
      <c r="U210" s="214">
        <f t="shared" si="34"/>
        <v>0</v>
      </c>
      <c r="V210" s="214">
        <f t="shared" si="35"/>
        <v>0</v>
      </c>
      <c r="W210" s="214" t="str">
        <f t="shared" si="33"/>
        <v>VENCIDA</v>
      </c>
      <c r="X210" s="215" t="str">
        <f>IF(W210&amp;W211&amp;W212="CUMPLIDA","CUMPLIDA",IF(OR(W210="VENCIDA",W211="VENCIDA",W212="VENCIDA"),"VENCIDA",IF(U210+U211+U212=6,"CUMPLIDA","EN TERMINO")))</f>
        <v>VENCIDA</v>
      </c>
      <c r="AA210" s="48"/>
    </row>
    <row r="211" spans="1:27" ht="116.25" customHeight="1" x14ac:dyDescent="0.2">
      <c r="A211" s="183"/>
      <c r="B211" s="251"/>
      <c r="C211" s="261"/>
      <c r="D211" s="251"/>
      <c r="E211" s="218" t="s">
        <v>893</v>
      </c>
      <c r="F211" s="218" t="s">
        <v>894</v>
      </c>
      <c r="G211" s="218" t="s">
        <v>890</v>
      </c>
      <c r="H211" s="219">
        <v>4</v>
      </c>
      <c r="I211" s="259">
        <v>42461</v>
      </c>
      <c r="J211" s="259">
        <v>42826</v>
      </c>
      <c r="K211" s="252">
        <f t="shared" si="32"/>
        <v>52.142857142857146</v>
      </c>
      <c r="L211" s="211" t="s">
        <v>891</v>
      </c>
      <c r="M211" s="211">
        <v>2</v>
      </c>
      <c r="N211" s="212">
        <f>IF(M211/H211&gt;1,1,+M211/H211)</f>
        <v>0.5</v>
      </c>
      <c r="O211" s="210">
        <f>+K211*N211</f>
        <v>26.071428571428573</v>
      </c>
      <c r="P211" s="210">
        <f>IF(J211&lt;=$R$7,O211,0)</f>
        <v>0</v>
      </c>
      <c r="Q211" s="210">
        <f>IF($R$7&gt;=J211,K211,0)</f>
        <v>0</v>
      </c>
      <c r="R211" s="211"/>
      <c r="S211" s="211"/>
      <c r="T211" s="213" t="s">
        <v>895</v>
      </c>
      <c r="U211" s="214">
        <f t="shared" si="34"/>
        <v>0</v>
      </c>
      <c r="V211" s="214">
        <f t="shared" si="35"/>
        <v>0</v>
      </c>
      <c r="W211" s="214" t="str">
        <f t="shared" si="33"/>
        <v>VENCIDA</v>
      </c>
      <c r="X211" s="215"/>
      <c r="AA211" s="48"/>
    </row>
    <row r="212" spans="1:27" ht="123.75" customHeight="1" x14ac:dyDescent="0.2">
      <c r="A212" s="183"/>
      <c r="B212" s="251"/>
      <c r="C212" s="261"/>
      <c r="D212" s="251"/>
      <c r="E212" s="218" t="s">
        <v>896</v>
      </c>
      <c r="F212" s="218" t="s">
        <v>897</v>
      </c>
      <c r="G212" s="218" t="s">
        <v>890</v>
      </c>
      <c r="H212" s="219">
        <v>4</v>
      </c>
      <c r="I212" s="259">
        <v>42614</v>
      </c>
      <c r="J212" s="259">
        <v>42979</v>
      </c>
      <c r="K212" s="252">
        <f t="shared" si="32"/>
        <v>52.142857142857146</v>
      </c>
      <c r="L212" s="211" t="s">
        <v>891</v>
      </c>
      <c r="M212" s="211">
        <v>2</v>
      </c>
      <c r="N212" s="212">
        <f>IF(M212/H212&gt;1,1,+M212/H212)</f>
        <v>0.5</v>
      </c>
      <c r="O212" s="210">
        <f>+K212*N212</f>
        <v>26.071428571428573</v>
      </c>
      <c r="P212" s="210">
        <f>IF(J212&lt;=$R$7,O212,0)</f>
        <v>0</v>
      </c>
      <c r="Q212" s="210">
        <f>IF($R$7&gt;=J212,K212,0)</f>
        <v>0</v>
      </c>
      <c r="R212" s="211"/>
      <c r="S212" s="211"/>
      <c r="T212" s="213" t="s">
        <v>898</v>
      </c>
      <c r="U212" s="214">
        <f t="shared" si="34"/>
        <v>0</v>
      </c>
      <c r="V212" s="214">
        <f t="shared" si="35"/>
        <v>1</v>
      </c>
      <c r="W212" s="214" t="str">
        <f t="shared" si="33"/>
        <v>EN TERMINO</v>
      </c>
      <c r="X212" s="215"/>
      <c r="AA212" s="48"/>
    </row>
    <row r="213" spans="1:27" ht="409.5" x14ac:dyDescent="0.2">
      <c r="A213" s="47">
        <v>59</v>
      </c>
      <c r="B213" s="207" t="s">
        <v>1307</v>
      </c>
      <c r="C213" s="207" t="s">
        <v>80</v>
      </c>
      <c r="D213" s="207" t="s">
        <v>899</v>
      </c>
      <c r="E213" s="218" t="s">
        <v>900</v>
      </c>
      <c r="F213" s="218" t="s">
        <v>901</v>
      </c>
      <c r="G213" s="218" t="s">
        <v>890</v>
      </c>
      <c r="H213" s="219">
        <v>14</v>
      </c>
      <c r="I213" s="259">
        <v>42461</v>
      </c>
      <c r="J213" s="259">
        <v>42826</v>
      </c>
      <c r="K213" s="252">
        <f t="shared" si="32"/>
        <v>52.142857142857146</v>
      </c>
      <c r="L213" s="211" t="s">
        <v>891</v>
      </c>
      <c r="M213" s="211">
        <v>12</v>
      </c>
      <c r="N213" s="212">
        <f t="shared" ref="N213:N221" si="38">IF(M213/H213&gt;1,1,+M213/H213)</f>
        <v>0.8571428571428571</v>
      </c>
      <c r="O213" s="210">
        <f t="shared" ref="O213:O221" si="39">+K213*N213</f>
        <v>44.693877551020407</v>
      </c>
      <c r="P213" s="210">
        <f t="shared" ref="P213:P221" si="40">IF(J213&lt;=$R$7,O213,0)</f>
        <v>0</v>
      </c>
      <c r="Q213" s="210">
        <f t="shared" ref="Q213:Q221" si="41">IF($R$7&gt;=J213,K213,0)</f>
        <v>0</v>
      </c>
      <c r="R213" s="211"/>
      <c r="S213" s="211"/>
      <c r="T213" s="213" t="s">
        <v>902</v>
      </c>
      <c r="U213" s="214">
        <f t="shared" si="34"/>
        <v>0</v>
      </c>
      <c r="V213" s="214">
        <f t="shared" si="35"/>
        <v>0</v>
      </c>
      <c r="W213" s="214" t="str">
        <f t="shared" si="33"/>
        <v>VENCIDA</v>
      </c>
      <c r="X213" s="214" t="str">
        <f>IF(W213="CUMPLIDA","CUMPLIDA",IF(W213="EN TERMINO","EN TERMINO","VENCIDA"))</f>
        <v>VENCIDA</v>
      </c>
      <c r="AA213" s="48"/>
    </row>
    <row r="214" spans="1:27" ht="132" customHeight="1" x14ac:dyDescent="0.2">
      <c r="A214" s="183">
        <v>60</v>
      </c>
      <c r="B214" s="251" t="s">
        <v>1308</v>
      </c>
      <c r="C214" s="261" t="s">
        <v>80</v>
      </c>
      <c r="D214" s="251" t="s">
        <v>903</v>
      </c>
      <c r="E214" s="218" t="s">
        <v>904</v>
      </c>
      <c r="F214" s="218" t="s">
        <v>905</v>
      </c>
      <c r="G214" s="290" t="s">
        <v>906</v>
      </c>
      <c r="H214" s="219">
        <v>1</v>
      </c>
      <c r="I214" s="259">
        <v>42491</v>
      </c>
      <c r="J214" s="259">
        <v>42856</v>
      </c>
      <c r="K214" s="252">
        <f t="shared" si="32"/>
        <v>52.142857142857146</v>
      </c>
      <c r="L214" s="291" t="s">
        <v>891</v>
      </c>
      <c r="M214" s="211">
        <v>1</v>
      </c>
      <c r="N214" s="212">
        <f t="shared" si="38"/>
        <v>1</v>
      </c>
      <c r="O214" s="210">
        <f t="shared" si="39"/>
        <v>52.142857142857146</v>
      </c>
      <c r="P214" s="210">
        <f t="shared" si="40"/>
        <v>0</v>
      </c>
      <c r="Q214" s="210">
        <f t="shared" si="41"/>
        <v>0</v>
      </c>
      <c r="R214" s="211"/>
      <c r="S214" s="211"/>
      <c r="T214" s="213" t="s">
        <v>907</v>
      </c>
      <c r="U214" s="214">
        <f t="shared" si="34"/>
        <v>2</v>
      </c>
      <c r="V214" s="214">
        <f t="shared" si="35"/>
        <v>1</v>
      </c>
      <c r="W214" s="214" t="str">
        <f t="shared" si="33"/>
        <v>CUMPLIDA</v>
      </c>
      <c r="X214" s="215" t="str">
        <f>IF(W214&amp;W215="CUMPLIDA","CUMPLIDA",IF(OR(W214="VENCIDA",W215="VENCIDA"),"VENCIDA",IF(U214+U215=4,"CUMPLIDA","EN TERMINO")))</f>
        <v>CUMPLIDA</v>
      </c>
      <c r="AA214" s="48"/>
    </row>
    <row r="215" spans="1:27" ht="87.75" customHeight="1" x14ac:dyDescent="0.2">
      <c r="A215" s="183"/>
      <c r="B215" s="251"/>
      <c r="C215" s="261"/>
      <c r="D215" s="251"/>
      <c r="E215" s="218" t="s">
        <v>908</v>
      </c>
      <c r="F215" s="218" t="s">
        <v>909</v>
      </c>
      <c r="G215" s="290" t="s">
        <v>910</v>
      </c>
      <c r="H215" s="219">
        <v>2</v>
      </c>
      <c r="I215" s="259">
        <v>42491</v>
      </c>
      <c r="J215" s="259">
        <v>42856</v>
      </c>
      <c r="K215" s="252">
        <f t="shared" si="32"/>
        <v>52.142857142857146</v>
      </c>
      <c r="L215" s="291"/>
      <c r="M215" s="292">
        <v>2</v>
      </c>
      <c r="N215" s="212">
        <f t="shared" si="38"/>
        <v>1</v>
      </c>
      <c r="O215" s="210">
        <f t="shared" si="39"/>
        <v>52.142857142857146</v>
      </c>
      <c r="P215" s="210">
        <f t="shared" si="40"/>
        <v>0</v>
      </c>
      <c r="Q215" s="210">
        <f t="shared" si="41"/>
        <v>0</v>
      </c>
      <c r="R215" s="211"/>
      <c r="S215" s="211"/>
      <c r="T215" s="213" t="s">
        <v>911</v>
      </c>
      <c r="U215" s="214">
        <f t="shared" si="34"/>
        <v>2</v>
      </c>
      <c r="V215" s="214">
        <f t="shared" si="35"/>
        <v>1</v>
      </c>
      <c r="W215" s="214" t="str">
        <f t="shared" si="33"/>
        <v>CUMPLIDA</v>
      </c>
      <c r="X215" s="215"/>
      <c r="AA215" s="48"/>
    </row>
    <row r="216" spans="1:27" ht="94.5" customHeight="1" x14ac:dyDescent="0.2">
      <c r="A216" s="183">
        <v>61</v>
      </c>
      <c r="B216" s="251" t="s">
        <v>1309</v>
      </c>
      <c r="C216" s="261" t="s">
        <v>80</v>
      </c>
      <c r="D216" s="251" t="s">
        <v>912</v>
      </c>
      <c r="E216" s="218" t="s">
        <v>913</v>
      </c>
      <c r="F216" s="218" t="s">
        <v>914</v>
      </c>
      <c r="G216" s="218" t="s">
        <v>915</v>
      </c>
      <c r="H216" s="219">
        <v>2</v>
      </c>
      <c r="I216" s="259">
        <v>42491</v>
      </c>
      <c r="J216" s="259">
        <v>42735</v>
      </c>
      <c r="K216" s="252">
        <f t="shared" si="32"/>
        <v>34.857142857142854</v>
      </c>
      <c r="L216" s="211" t="s">
        <v>891</v>
      </c>
      <c r="M216" s="211">
        <v>2</v>
      </c>
      <c r="N216" s="212">
        <f t="shared" si="38"/>
        <v>1</v>
      </c>
      <c r="O216" s="210">
        <f t="shared" si="39"/>
        <v>34.857142857142854</v>
      </c>
      <c r="P216" s="210">
        <f t="shared" si="40"/>
        <v>34.857142857142854</v>
      </c>
      <c r="Q216" s="210">
        <f t="shared" si="41"/>
        <v>34.857142857142854</v>
      </c>
      <c r="R216" s="211"/>
      <c r="S216" s="211"/>
      <c r="T216" s="213" t="s">
        <v>916</v>
      </c>
      <c r="U216" s="214">
        <f t="shared" si="34"/>
        <v>2</v>
      </c>
      <c r="V216" s="214">
        <f t="shared" si="35"/>
        <v>0</v>
      </c>
      <c r="W216" s="214" t="str">
        <f t="shared" si="33"/>
        <v>CUMPLIDA</v>
      </c>
      <c r="X216" s="215" t="str">
        <f>IF(W216&amp;W217="CUMPLIDA","CUMPLIDA",IF(OR(W216="VENCIDA",W217="VENCIDA"),"VENCIDA",IF(U216+U217=4,"CUMPLIDA","EN TERMINO")))</f>
        <v>EN TERMINO</v>
      </c>
      <c r="AA216" s="48"/>
    </row>
    <row r="217" spans="1:27" ht="122.25" customHeight="1" x14ac:dyDescent="0.2">
      <c r="A217" s="183"/>
      <c r="B217" s="251"/>
      <c r="C217" s="261"/>
      <c r="D217" s="251"/>
      <c r="E217" s="218" t="s">
        <v>917</v>
      </c>
      <c r="F217" s="218" t="s">
        <v>918</v>
      </c>
      <c r="G217" s="218" t="s">
        <v>919</v>
      </c>
      <c r="H217" s="219">
        <v>2</v>
      </c>
      <c r="I217" s="259">
        <v>42522</v>
      </c>
      <c r="J217" s="259">
        <v>42885</v>
      </c>
      <c r="K217" s="252">
        <f t="shared" si="32"/>
        <v>51.857142857142854</v>
      </c>
      <c r="L217" s="211" t="s">
        <v>920</v>
      </c>
      <c r="M217" s="211">
        <v>0.2</v>
      </c>
      <c r="N217" s="212">
        <f t="shared" si="38"/>
        <v>0.1</v>
      </c>
      <c r="O217" s="210">
        <f t="shared" si="39"/>
        <v>5.1857142857142859</v>
      </c>
      <c r="P217" s="210">
        <f t="shared" si="40"/>
        <v>0</v>
      </c>
      <c r="Q217" s="210">
        <f t="shared" si="41"/>
        <v>0</v>
      </c>
      <c r="R217" s="211"/>
      <c r="S217" s="211"/>
      <c r="T217" s="213" t="s">
        <v>921</v>
      </c>
      <c r="U217" s="214">
        <f t="shared" si="34"/>
        <v>0</v>
      </c>
      <c r="V217" s="214">
        <f t="shared" si="35"/>
        <v>1</v>
      </c>
      <c r="W217" s="214" t="str">
        <f t="shared" si="33"/>
        <v>EN TERMINO</v>
      </c>
      <c r="X217" s="215"/>
      <c r="AA217" s="48"/>
    </row>
    <row r="218" spans="1:27" ht="153" x14ac:dyDescent="0.2">
      <c r="A218" s="183">
        <v>62</v>
      </c>
      <c r="B218" s="251" t="s">
        <v>1310</v>
      </c>
      <c r="C218" s="261" t="s">
        <v>80</v>
      </c>
      <c r="D218" s="251" t="s">
        <v>922</v>
      </c>
      <c r="E218" s="218" t="s">
        <v>923</v>
      </c>
      <c r="F218" s="218" t="s">
        <v>924</v>
      </c>
      <c r="G218" s="218" t="s">
        <v>925</v>
      </c>
      <c r="H218" s="219">
        <v>6</v>
      </c>
      <c r="I218" s="259">
        <v>42370</v>
      </c>
      <c r="J218" s="259">
        <v>42735</v>
      </c>
      <c r="K218" s="252">
        <f t="shared" si="32"/>
        <v>52.142857142857146</v>
      </c>
      <c r="L218" s="211" t="s">
        <v>891</v>
      </c>
      <c r="M218" s="211">
        <v>6</v>
      </c>
      <c r="N218" s="212">
        <f t="shared" si="38"/>
        <v>1</v>
      </c>
      <c r="O218" s="210">
        <f t="shared" si="39"/>
        <v>52.142857142857146</v>
      </c>
      <c r="P218" s="210">
        <f t="shared" si="40"/>
        <v>52.142857142857146</v>
      </c>
      <c r="Q218" s="210">
        <f t="shared" si="41"/>
        <v>52.142857142857146</v>
      </c>
      <c r="R218" s="211"/>
      <c r="S218" s="211"/>
      <c r="T218" s="213" t="s">
        <v>926</v>
      </c>
      <c r="U218" s="214">
        <f t="shared" si="34"/>
        <v>2</v>
      </c>
      <c r="V218" s="214">
        <f t="shared" si="35"/>
        <v>0</v>
      </c>
      <c r="W218" s="214" t="str">
        <f t="shared" si="33"/>
        <v>CUMPLIDA</v>
      </c>
      <c r="X218" s="215" t="str">
        <f>IF(W218&amp;W219="CUMPLIDA","CUMPLIDA",IF(OR(W218="VENCIDA",W219="VENCIDA"),"VENCIDA",IF(U218+U219=4,"CUMPLIDA","EN TERMINO")))</f>
        <v>EN TERMINO</v>
      </c>
      <c r="AA218" s="48"/>
    </row>
    <row r="219" spans="1:27" ht="102" x14ac:dyDescent="0.2">
      <c r="A219" s="183"/>
      <c r="B219" s="251"/>
      <c r="C219" s="261"/>
      <c r="D219" s="251"/>
      <c r="E219" s="218" t="s">
        <v>927</v>
      </c>
      <c r="F219" s="218" t="s">
        <v>928</v>
      </c>
      <c r="G219" s="218" t="s">
        <v>929</v>
      </c>
      <c r="H219" s="219">
        <v>6</v>
      </c>
      <c r="I219" s="259">
        <v>42735</v>
      </c>
      <c r="J219" s="293">
        <v>43008</v>
      </c>
      <c r="K219" s="252">
        <f t="shared" si="32"/>
        <v>39</v>
      </c>
      <c r="L219" s="211" t="s">
        <v>891</v>
      </c>
      <c r="M219" s="211">
        <v>4</v>
      </c>
      <c r="N219" s="212">
        <f t="shared" si="38"/>
        <v>0.66666666666666663</v>
      </c>
      <c r="O219" s="210">
        <f t="shared" si="39"/>
        <v>26</v>
      </c>
      <c r="P219" s="210">
        <f t="shared" si="40"/>
        <v>0</v>
      </c>
      <c r="Q219" s="210">
        <f t="shared" si="41"/>
        <v>0</v>
      </c>
      <c r="R219" s="211"/>
      <c r="S219" s="211"/>
      <c r="T219" s="213" t="s">
        <v>930</v>
      </c>
      <c r="U219" s="214">
        <f t="shared" si="34"/>
        <v>0</v>
      </c>
      <c r="V219" s="214">
        <f t="shared" si="35"/>
        <v>1</v>
      </c>
      <c r="W219" s="214" t="str">
        <f t="shared" si="33"/>
        <v>EN TERMINO</v>
      </c>
      <c r="X219" s="215"/>
      <c r="AA219" s="48"/>
    </row>
    <row r="220" spans="1:27" ht="93" customHeight="1" x14ac:dyDescent="0.2">
      <c r="A220" s="183">
        <v>63</v>
      </c>
      <c r="B220" s="251" t="s">
        <v>1311</v>
      </c>
      <c r="C220" s="261" t="s">
        <v>43</v>
      </c>
      <c r="D220" s="251" t="s">
        <v>931</v>
      </c>
      <c r="E220" s="218" t="s">
        <v>932</v>
      </c>
      <c r="F220" s="218" t="s">
        <v>933</v>
      </c>
      <c r="G220" s="218" t="s">
        <v>934</v>
      </c>
      <c r="H220" s="219">
        <v>1</v>
      </c>
      <c r="I220" s="259">
        <v>42491</v>
      </c>
      <c r="J220" s="259">
        <v>42735</v>
      </c>
      <c r="K220" s="252">
        <f t="shared" si="32"/>
        <v>34.857142857142854</v>
      </c>
      <c r="L220" s="211" t="s">
        <v>891</v>
      </c>
      <c r="M220" s="211">
        <v>1</v>
      </c>
      <c r="N220" s="212">
        <f t="shared" si="38"/>
        <v>1</v>
      </c>
      <c r="O220" s="210">
        <f t="shared" si="39"/>
        <v>34.857142857142854</v>
      </c>
      <c r="P220" s="210">
        <f t="shared" si="40"/>
        <v>34.857142857142854</v>
      </c>
      <c r="Q220" s="210">
        <f t="shared" si="41"/>
        <v>34.857142857142854</v>
      </c>
      <c r="R220" s="211"/>
      <c r="S220" s="211"/>
      <c r="T220" s="213" t="s">
        <v>935</v>
      </c>
      <c r="U220" s="214">
        <f t="shared" si="34"/>
        <v>2</v>
      </c>
      <c r="V220" s="214">
        <f t="shared" si="35"/>
        <v>0</v>
      </c>
      <c r="W220" s="214" t="str">
        <f t="shared" si="33"/>
        <v>CUMPLIDA</v>
      </c>
      <c r="X220" s="215" t="str">
        <f>IF(W220&amp;W221="CUMPLIDA","CUMPLIDA",IF(OR(W220="VENCIDA",W221="VENCIDA"),"VENCIDA",IF(U220+U221=4,"CUMPLIDA","EN TERMINO")))</f>
        <v>CUMPLIDA</v>
      </c>
      <c r="AA220" s="48"/>
    </row>
    <row r="221" spans="1:27" ht="108" customHeight="1" x14ac:dyDescent="0.2">
      <c r="A221" s="183"/>
      <c r="B221" s="251"/>
      <c r="C221" s="261"/>
      <c r="D221" s="251"/>
      <c r="E221" s="218" t="s">
        <v>936</v>
      </c>
      <c r="F221" s="218" t="s">
        <v>937</v>
      </c>
      <c r="G221" s="218" t="s">
        <v>938</v>
      </c>
      <c r="H221" s="219">
        <v>5</v>
      </c>
      <c r="I221" s="259">
        <v>42370</v>
      </c>
      <c r="J221" s="259">
        <v>42735</v>
      </c>
      <c r="K221" s="252">
        <f t="shared" si="32"/>
        <v>52.142857142857146</v>
      </c>
      <c r="L221" s="211" t="s">
        <v>891</v>
      </c>
      <c r="M221" s="211">
        <v>5</v>
      </c>
      <c r="N221" s="212">
        <f t="shared" si="38"/>
        <v>1</v>
      </c>
      <c r="O221" s="210">
        <f t="shared" si="39"/>
        <v>52.142857142857146</v>
      </c>
      <c r="P221" s="210">
        <f t="shared" si="40"/>
        <v>52.142857142857146</v>
      </c>
      <c r="Q221" s="210">
        <f t="shared" si="41"/>
        <v>52.142857142857146</v>
      </c>
      <c r="R221" s="211"/>
      <c r="S221" s="211"/>
      <c r="T221" s="213" t="s">
        <v>939</v>
      </c>
      <c r="U221" s="214">
        <f t="shared" si="34"/>
        <v>2</v>
      </c>
      <c r="V221" s="214">
        <f t="shared" si="35"/>
        <v>0</v>
      </c>
      <c r="W221" s="214" t="str">
        <f t="shared" si="33"/>
        <v>CUMPLIDA</v>
      </c>
      <c r="X221" s="215"/>
      <c r="AA221" s="48"/>
    </row>
    <row r="222" spans="1:27" ht="12.75" x14ac:dyDescent="0.2">
      <c r="A222" s="31" t="s">
        <v>940</v>
      </c>
      <c r="B222" s="245"/>
      <c r="C222" s="228"/>
      <c r="D222" s="294"/>
      <c r="E222" s="294"/>
      <c r="F222" s="295"/>
      <c r="G222" s="246"/>
      <c r="H222" s="246"/>
      <c r="I222" s="296"/>
      <c r="J222" s="296"/>
      <c r="K222" s="248"/>
      <c r="L222" s="249"/>
      <c r="M222" s="249"/>
      <c r="N222" s="297"/>
      <c r="O222" s="248"/>
      <c r="P222" s="248"/>
      <c r="Q222" s="248"/>
      <c r="R222" s="249"/>
      <c r="S222" s="249"/>
      <c r="T222" s="298"/>
      <c r="U222" s="299"/>
      <c r="V222" s="299"/>
      <c r="W222" s="299"/>
      <c r="X222" s="250"/>
      <c r="AA222" s="51"/>
    </row>
    <row r="223" spans="1:27" ht="409.5" x14ac:dyDescent="0.2">
      <c r="A223" s="182">
        <v>1</v>
      </c>
      <c r="B223" s="251" t="s">
        <v>1312</v>
      </c>
      <c r="C223" s="261" t="s">
        <v>941</v>
      </c>
      <c r="D223" s="251" t="s">
        <v>942</v>
      </c>
      <c r="E223" s="251" t="s">
        <v>1313</v>
      </c>
      <c r="F223" s="251" t="s">
        <v>943</v>
      </c>
      <c r="G223" s="207" t="s">
        <v>944</v>
      </c>
      <c r="H223" s="222">
        <v>1</v>
      </c>
      <c r="I223" s="263">
        <v>42370</v>
      </c>
      <c r="J223" s="263">
        <v>42522</v>
      </c>
      <c r="K223" s="252">
        <f t="shared" ref="K223:K234" si="42">(+J223-I223)/7</f>
        <v>21.714285714285715</v>
      </c>
      <c r="L223" s="211" t="s">
        <v>549</v>
      </c>
      <c r="M223" s="211">
        <v>1</v>
      </c>
      <c r="N223" s="212">
        <f t="shared" ref="N223:N236" si="43">IF(M223/H223&gt;1,1,+M223/H223)</f>
        <v>1</v>
      </c>
      <c r="O223" s="210">
        <f t="shared" ref="O223:O236" si="44">+K223*N223</f>
        <v>21.714285714285715</v>
      </c>
      <c r="P223" s="210">
        <f t="shared" ref="P223:P236" si="45">IF(J223&lt;=$R$7,O223,0)</f>
        <v>21.714285714285715</v>
      </c>
      <c r="Q223" s="210">
        <f t="shared" ref="Q223:Q236" si="46">IF($R$7&gt;=J223,K223,0)</f>
        <v>21.714285714285715</v>
      </c>
      <c r="R223" s="211"/>
      <c r="S223" s="211"/>
      <c r="T223" s="213" t="s">
        <v>945</v>
      </c>
      <c r="U223" s="300">
        <f t="shared" ref="U223:U236" si="47">IF(N223=100%,2,0)</f>
        <v>2</v>
      </c>
      <c r="V223" s="300">
        <f t="shared" ref="V223:V234" si="48">IF(J223&lt;$T$2,0,1)</f>
        <v>0</v>
      </c>
      <c r="W223" s="300" t="str">
        <f t="shared" ref="W223:W236" si="49">IF(U223+V223&gt;1,"CUMPLIDA",IF(V223=1,"EN TERMINO","VENCIDA"))</f>
        <v>CUMPLIDA</v>
      </c>
      <c r="X223" s="215" t="str">
        <f>IF(W223&amp;W224&amp;W225&amp;W226&amp;W227="CUMPLIDA","CUMPLIDA",IF(OR(W223="VENCIDA",W224="VENCIDA",W225="VENCIDA",W226="VENCIDA",W227="VENCIDA"),"VENCIDA",IF(U223+U224+U225+U226+U227=10,"CUMPLIDA","EN TERMINO")))</f>
        <v>EN TERMINO</v>
      </c>
      <c r="AA223" s="51"/>
    </row>
    <row r="224" spans="1:27" ht="63.75" x14ac:dyDescent="0.2">
      <c r="A224" s="182"/>
      <c r="B224" s="251"/>
      <c r="C224" s="261"/>
      <c r="D224" s="251"/>
      <c r="E224" s="251"/>
      <c r="F224" s="251"/>
      <c r="G224" s="207" t="s">
        <v>729</v>
      </c>
      <c r="H224" s="222">
        <v>6</v>
      </c>
      <c r="I224" s="263">
        <v>42552</v>
      </c>
      <c r="J224" s="263">
        <v>42917</v>
      </c>
      <c r="K224" s="252">
        <f t="shared" si="42"/>
        <v>52.142857142857146</v>
      </c>
      <c r="L224" s="211" t="s">
        <v>549</v>
      </c>
      <c r="M224" s="211">
        <v>0</v>
      </c>
      <c r="N224" s="212">
        <f t="shared" si="43"/>
        <v>0</v>
      </c>
      <c r="O224" s="210">
        <f t="shared" si="44"/>
        <v>0</v>
      </c>
      <c r="P224" s="210">
        <f t="shared" si="45"/>
        <v>0</v>
      </c>
      <c r="Q224" s="210">
        <f t="shared" si="46"/>
        <v>0</v>
      </c>
      <c r="R224" s="211"/>
      <c r="S224" s="211"/>
      <c r="T224" s="207" t="s">
        <v>946</v>
      </c>
      <c r="U224" s="300">
        <f t="shared" si="47"/>
        <v>0</v>
      </c>
      <c r="V224" s="300">
        <f t="shared" si="48"/>
        <v>1</v>
      </c>
      <c r="W224" s="300" t="str">
        <f t="shared" si="49"/>
        <v>EN TERMINO</v>
      </c>
      <c r="X224" s="215"/>
      <c r="AA224" s="51"/>
    </row>
    <row r="225" spans="1:27" ht="63.75" x14ac:dyDescent="0.2">
      <c r="A225" s="182"/>
      <c r="B225" s="251"/>
      <c r="C225" s="261"/>
      <c r="D225" s="251"/>
      <c r="E225" s="251"/>
      <c r="F225" s="251"/>
      <c r="G225" s="207" t="s">
        <v>947</v>
      </c>
      <c r="H225" s="222">
        <v>1</v>
      </c>
      <c r="I225" s="263">
        <v>42552</v>
      </c>
      <c r="J225" s="263">
        <v>42917</v>
      </c>
      <c r="K225" s="252">
        <f t="shared" si="42"/>
        <v>52.142857142857146</v>
      </c>
      <c r="L225" s="211" t="s">
        <v>549</v>
      </c>
      <c r="M225" s="211">
        <v>0</v>
      </c>
      <c r="N225" s="212">
        <f t="shared" si="43"/>
        <v>0</v>
      </c>
      <c r="O225" s="210">
        <f t="shared" si="44"/>
        <v>0</v>
      </c>
      <c r="P225" s="210">
        <f t="shared" si="45"/>
        <v>0</v>
      </c>
      <c r="Q225" s="210">
        <f t="shared" si="46"/>
        <v>0</v>
      </c>
      <c r="R225" s="211"/>
      <c r="S225" s="211"/>
      <c r="T225" s="207" t="s">
        <v>948</v>
      </c>
      <c r="U225" s="300">
        <f t="shared" si="47"/>
        <v>0</v>
      </c>
      <c r="V225" s="300">
        <f t="shared" si="48"/>
        <v>1</v>
      </c>
      <c r="W225" s="300" t="str">
        <f t="shared" si="49"/>
        <v>EN TERMINO</v>
      </c>
      <c r="X225" s="215"/>
      <c r="AA225" s="51"/>
    </row>
    <row r="226" spans="1:27" ht="38.25" x14ac:dyDescent="0.2">
      <c r="A226" s="182"/>
      <c r="B226" s="251"/>
      <c r="C226" s="261"/>
      <c r="D226" s="251"/>
      <c r="E226" s="251"/>
      <c r="F226" s="251"/>
      <c r="G226" s="207" t="s">
        <v>949</v>
      </c>
      <c r="H226" s="222">
        <v>1</v>
      </c>
      <c r="I226" s="263">
        <v>42917</v>
      </c>
      <c r="J226" s="263">
        <v>43282</v>
      </c>
      <c r="K226" s="252">
        <f t="shared" si="42"/>
        <v>52.142857142857146</v>
      </c>
      <c r="L226" s="211" t="s">
        <v>549</v>
      </c>
      <c r="M226" s="211">
        <v>0</v>
      </c>
      <c r="N226" s="212">
        <f t="shared" si="43"/>
        <v>0</v>
      </c>
      <c r="O226" s="210">
        <f t="shared" si="44"/>
        <v>0</v>
      </c>
      <c r="P226" s="210">
        <f t="shared" si="45"/>
        <v>0</v>
      </c>
      <c r="Q226" s="210">
        <f t="shared" si="46"/>
        <v>0</v>
      </c>
      <c r="R226" s="211"/>
      <c r="S226" s="211"/>
      <c r="T226" s="207" t="s">
        <v>950</v>
      </c>
      <c r="U226" s="300">
        <f t="shared" si="47"/>
        <v>0</v>
      </c>
      <c r="V226" s="300">
        <f t="shared" si="48"/>
        <v>1</v>
      </c>
      <c r="W226" s="300" t="str">
        <f t="shared" si="49"/>
        <v>EN TERMINO</v>
      </c>
      <c r="X226" s="215"/>
      <c r="AA226" s="51"/>
    </row>
    <row r="227" spans="1:27" ht="51" x14ac:dyDescent="0.2">
      <c r="A227" s="186"/>
      <c r="B227" s="251"/>
      <c r="C227" s="261"/>
      <c r="D227" s="251"/>
      <c r="E227" s="251"/>
      <c r="F227" s="251"/>
      <c r="G227" s="207" t="s">
        <v>951</v>
      </c>
      <c r="H227" s="222">
        <v>1</v>
      </c>
      <c r="I227" s="263">
        <v>43282</v>
      </c>
      <c r="J227" s="263">
        <v>43647</v>
      </c>
      <c r="K227" s="252">
        <f t="shared" si="42"/>
        <v>52.142857142857146</v>
      </c>
      <c r="L227" s="211" t="s">
        <v>549</v>
      </c>
      <c r="M227" s="211">
        <v>0</v>
      </c>
      <c r="N227" s="212">
        <f t="shared" si="43"/>
        <v>0</v>
      </c>
      <c r="O227" s="210">
        <f t="shared" si="44"/>
        <v>0</v>
      </c>
      <c r="P227" s="210">
        <f t="shared" si="45"/>
        <v>0</v>
      </c>
      <c r="Q227" s="210">
        <f t="shared" si="46"/>
        <v>0</v>
      </c>
      <c r="R227" s="211"/>
      <c r="S227" s="211"/>
      <c r="T227" s="207" t="s">
        <v>952</v>
      </c>
      <c r="U227" s="300">
        <f t="shared" si="47"/>
        <v>0</v>
      </c>
      <c r="V227" s="300">
        <f t="shared" si="48"/>
        <v>1</v>
      </c>
      <c r="W227" s="300" t="str">
        <f t="shared" si="49"/>
        <v>EN TERMINO</v>
      </c>
      <c r="X227" s="215"/>
      <c r="AA227" s="51"/>
    </row>
    <row r="228" spans="1:27" ht="255" x14ac:dyDescent="0.2">
      <c r="A228" s="182">
        <v>2</v>
      </c>
      <c r="B228" s="251" t="s">
        <v>1314</v>
      </c>
      <c r="C228" s="251" t="s">
        <v>80</v>
      </c>
      <c r="D228" s="251" t="s">
        <v>953</v>
      </c>
      <c r="E228" s="251" t="s">
        <v>954</v>
      </c>
      <c r="F228" s="251" t="s">
        <v>955</v>
      </c>
      <c r="G228" s="207" t="s">
        <v>956</v>
      </c>
      <c r="H228" s="222">
        <v>1</v>
      </c>
      <c r="I228" s="301">
        <v>42522</v>
      </c>
      <c r="J228" s="301">
        <v>42887</v>
      </c>
      <c r="K228" s="252">
        <f t="shared" si="42"/>
        <v>52.142857142857146</v>
      </c>
      <c r="L228" s="211" t="s">
        <v>549</v>
      </c>
      <c r="M228" s="211">
        <v>0</v>
      </c>
      <c r="N228" s="212">
        <f t="shared" si="43"/>
        <v>0</v>
      </c>
      <c r="O228" s="210">
        <f t="shared" si="44"/>
        <v>0</v>
      </c>
      <c r="P228" s="210">
        <f t="shared" si="45"/>
        <v>0</v>
      </c>
      <c r="Q228" s="210">
        <f t="shared" si="46"/>
        <v>0</v>
      </c>
      <c r="R228" s="211"/>
      <c r="S228" s="211"/>
      <c r="T228" s="213" t="s">
        <v>957</v>
      </c>
      <c r="U228" s="300">
        <f t="shared" si="47"/>
        <v>0</v>
      </c>
      <c r="V228" s="300">
        <f t="shared" si="48"/>
        <v>1</v>
      </c>
      <c r="W228" s="300" t="str">
        <f t="shared" si="49"/>
        <v>EN TERMINO</v>
      </c>
      <c r="X228" s="215" t="str">
        <f>IF(W228&amp;W230&amp;W231="CUMPLIDA","CUMPLIDA",IF(OR(W228="VENCIDA",W230="VENCIDA",W231="VENCIDA"),"VENCIDA",IF(U228+U230+U231=6,"CUMPLIDA","EN TERMINO")))</f>
        <v>EN TERMINO</v>
      </c>
      <c r="AA228" s="51"/>
    </row>
    <row r="229" spans="1:27" ht="38.25" x14ac:dyDescent="0.2">
      <c r="A229" s="182"/>
      <c r="B229" s="251"/>
      <c r="C229" s="251"/>
      <c r="D229" s="251"/>
      <c r="E229" s="251"/>
      <c r="F229" s="251"/>
      <c r="G229" s="207" t="s">
        <v>958</v>
      </c>
      <c r="H229" s="222">
        <v>1</v>
      </c>
      <c r="I229" s="301">
        <v>42887</v>
      </c>
      <c r="J229" s="301">
        <v>43100</v>
      </c>
      <c r="K229" s="252">
        <f t="shared" si="42"/>
        <v>30.428571428571427</v>
      </c>
      <c r="L229" s="211" t="s">
        <v>549</v>
      </c>
      <c r="M229" s="211">
        <v>0</v>
      </c>
      <c r="N229" s="212">
        <f t="shared" si="43"/>
        <v>0</v>
      </c>
      <c r="O229" s="210">
        <f t="shared" si="44"/>
        <v>0</v>
      </c>
      <c r="P229" s="210">
        <f t="shared" si="45"/>
        <v>0</v>
      </c>
      <c r="Q229" s="210">
        <f t="shared" si="46"/>
        <v>0</v>
      </c>
      <c r="R229" s="211"/>
      <c r="S229" s="211"/>
      <c r="T229" s="213" t="s">
        <v>959</v>
      </c>
      <c r="U229" s="300">
        <f t="shared" si="47"/>
        <v>0</v>
      </c>
      <c r="V229" s="300">
        <f t="shared" si="48"/>
        <v>1</v>
      </c>
      <c r="W229" s="300" t="str">
        <f t="shared" si="49"/>
        <v>EN TERMINO</v>
      </c>
      <c r="X229" s="215"/>
      <c r="AA229" s="51"/>
    </row>
    <row r="230" spans="1:27" ht="63.75" x14ac:dyDescent="0.2">
      <c r="A230" s="182"/>
      <c r="B230" s="251"/>
      <c r="C230" s="251"/>
      <c r="D230" s="251"/>
      <c r="E230" s="251"/>
      <c r="F230" s="207" t="s">
        <v>960</v>
      </c>
      <c r="G230" s="207" t="s">
        <v>961</v>
      </c>
      <c r="H230" s="222">
        <v>2</v>
      </c>
      <c r="I230" s="301">
        <v>43101</v>
      </c>
      <c r="J230" s="301">
        <v>43465</v>
      </c>
      <c r="K230" s="252">
        <f t="shared" si="42"/>
        <v>52</v>
      </c>
      <c r="L230" s="211" t="s">
        <v>549</v>
      </c>
      <c r="M230" s="211">
        <v>0</v>
      </c>
      <c r="N230" s="212">
        <f>IF(M230/H230&gt;1,1,+M230/H230)</f>
        <v>0</v>
      </c>
      <c r="O230" s="210">
        <f>+K230*N230</f>
        <v>0</v>
      </c>
      <c r="P230" s="210">
        <f t="shared" si="45"/>
        <v>0</v>
      </c>
      <c r="Q230" s="210">
        <f t="shared" si="46"/>
        <v>0</v>
      </c>
      <c r="R230" s="211"/>
      <c r="S230" s="211"/>
      <c r="T230" s="207" t="s">
        <v>962</v>
      </c>
      <c r="U230" s="300">
        <f>IF(N230=100%,2,0)</f>
        <v>0</v>
      </c>
      <c r="V230" s="300">
        <f>IF(J230&lt;$T$2,0,1)</f>
        <v>1</v>
      </c>
      <c r="W230" s="300" t="str">
        <f t="shared" si="49"/>
        <v>EN TERMINO</v>
      </c>
      <c r="X230" s="215"/>
      <c r="AA230" s="51"/>
    </row>
    <row r="231" spans="1:27" ht="195" customHeight="1" x14ac:dyDescent="0.2">
      <c r="A231" s="53">
        <v>9</v>
      </c>
      <c r="B231" s="207" t="s">
        <v>1315</v>
      </c>
      <c r="C231" s="207" t="s">
        <v>80</v>
      </c>
      <c r="D231" s="207" t="s">
        <v>963</v>
      </c>
      <c r="E231" s="207" t="s">
        <v>964</v>
      </c>
      <c r="F231" s="302" t="s">
        <v>165</v>
      </c>
      <c r="G231" s="303" t="s">
        <v>965</v>
      </c>
      <c r="H231" s="303">
        <v>1</v>
      </c>
      <c r="I231" s="301">
        <v>42552</v>
      </c>
      <c r="J231" s="301">
        <v>42885</v>
      </c>
      <c r="K231" s="252">
        <f t="shared" si="42"/>
        <v>47.571428571428569</v>
      </c>
      <c r="L231" s="211" t="s">
        <v>966</v>
      </c>
      <c r="M231" s="211">
        <v>0.8</v>
      </c>
      <c r="N231" s="212">
        <f t="shared" si="43"/>
        <v>0.8</v>
      </c>
      <c r="O231" s="210">
        <f t="shared" si="44"/>
        <v>38.057142857142857</v>
      </c>
      <c r="P231" s="210">
        <f t="shared" si="45"/>
        <v>0</v>
      </c>
      <c r="Q231" s="210">
        <f t="shared" si="46"/>
        <v>0</v>
      </c>
      <c r="R231" s="211"/>
      <c r="S231" s="211"/>
      <c r="T231" s="304" t="s">
        <v>967</v>
      </c>
      <c r="U231" s="300">
        <f t="shared" si="47"/>
        <v>0</v>
      </c>
      <c r="V231" s="300">
        <f t="shared" si="48"/>
        <v>1</v>
      </c>
      <c r="W231" s="300" t="str">
        <f t="shared" si="49"/>
        <v>EN TERMINO</v>
      </c>
      <c r="X231" s="300" t="str">
        <f>IF(W231="CUMPLIDA","CUMPLIDA",IF(W231="EN TERMINO","EN TERMINO","VENCIDA"))</f>
        <v>EN TERMINO</v>
      </c>
      <c r="AA231" s="51"/>
    </row>
    <row r="232" spans="1:27" ht="186" customHeight="1" x14ac:dyDescent="0.2">
      <c r="A232" s="182">
        <v>13</v>
      </c>
      <c r="B232" s="251" t="s">
        <v>1316</v>
      </c>
      <c r="C232" s="261" t="s">
        <v>43</v>
      </c>
      <c r="D232" s="251" t="s">
        <v>968</v>
      </c>
      <c r="E232" s="217" t="s">
        <v>969</v>
      </c>
      <c r="F232" s="217" t="s">
        <v>970</v>
      </c>
      <c r="G232" s="217" t="s">
        <v>971</v>
      </c>
      <c r="H232" s="208">
        <v>3</v>
      </c>
      <c r="I232" s="209">
        <v>42401</v>
      </c>
      <c r="J232" s="209">
        <v>42735</v>
      </c>
      <c r="K232" s="252">
        <f t="shared" si="42"/>
        <v>47.714285714285715</v>
      </c>
      <c r="L232" s="211" t="s">
        <v>219</v>
      </c>
      <c r="M232" s="211">
        <v>3</v>
      </c>
      <c r="N232" s="212">
        <f t="shared" si="43"/>
        <v>1</v>
      </c>
      <c r="O232" s="210">
        <f t="shared" si="44"/>
        <v>47.714285714285715</v>
      </c>
      <c r="P232" s="210">
        <f t="shared" si="45"/>
        <v>47.714285714285715</v>
      </c>
      <c r="Q232" s="210">
        <f t="shared" si="46"/>
        <v>47.714285714285715</v>
      </c>
      <c r="R232" s="211"/>
      <c r="S232" s="211"/>
      <c r="T232" s="283" t="s">
        <v>972</v>
      </c>
      <c r="U232" s="305">
        <f t="shared" si="47"/>
        <v>2</v>
      </c>
      <c r="V232" s="300">
        <f t="shared" si="48"/>
        <v>0</v>
      </c>
      <c r="W232" s="300" t="str">
        <f t="shared" si="49"/>
        <v>CUMPLIDA</v>
      </c>
      <c r="X232" s="215" t="str">
        <f>IF(W232&amp;W233="CUMPLIDA","CUMPLIDA",IF(OR(W232="VENCIDA",W233="VENCIDA"),"VENCIDA",IF(U232+U233=4,"CUMPLIDA","EN TERMINO")))</f>
        <v>CUMPLIDA</v>
      </c>
      <c r="AA232" s="51"/>
    </row>
    <row r="233" spans="1:27" ht="89.25" customHeight="1" x14ac:dyDescent="0.2">
      <c r="A233" s="182"/>
      <c r="B233" s="251"/>
      <c r="C233" s="261"/>
      <c r="D233" s="251" t="s">
        <v>973</v>
      </c>
      <c r="E233" s="217" t="s">
        <v>974</v>
      </c>
      <c r="F233" s="217" t="s">
        <v>975</v>
      </c>
      <c r="G233" s="217" t="s">
        <v>976</v>
      </c>
      <c r="H233" s="208">
        <v>3</v>
      </c>
      <c r="I233" s="209">
        <v>42401</v>
      </c>
      <c r="J233" s="209">
        <v>42735</v>
      </c>
      <c r="K233" s="252">
        <f t="shared" si="42"/>
        <v>47.714285714285715</v>
      </c>
      <c r="L233" s="211" t="s">
        <v>219</v>
      </c>
      <c r="M233" s="211">
        <v>8</v>
      </c>
      <c r="N233" s="212">
        <f t="shared" si="43"/>
        <v>1</v>
      </c>
      <c r="O233" s="210">
        <f t="shared" si="44"/>
        <v>47.714285714285715</v>
      </c>
      <c r="P233" s="210">
        <f t="shared" si="45"/>
        <v>47.714285714285715</v>
      </c>
      <c r="Q233" s="210">
        <f t="shared" si="46"/>
        <v>47.714285714285715</v>
      </c>
      <c r="R233" s="211"/>
      <c r="S233" s="211"/>
      <c r="T233" s="283" t="s">
        <v>977</v>
      </c>
      <c r="U233" s="305">
        <f t="shared" si="47"/>
        <v>2</v>
      </c>
      <c r="V233" s="300">
        <f t="shared" si="48"/>
        <v>0</v>
      </c>
      <c r="W233" s="300" t="str">
        <f t="shared" si="49"/>
        <v>CUMPLIDA</v>
      </c>
      <c r="X233" s="215"/>
      <c r="AA233" s="51"/>
    </row>
    <row r="234" spans="1:27" ht="255" x14ac:dyDescent="0.2">
      <c r="A234" s="53">
        <v>16</v>
      </c>
      <c r="B234" s="207" t="s">
        <v>1317</v>
      </c>
      <c r="C234" s="207" t="s">
        <v>80</v>
      </c>
      <c r="D234" s="207" t="s">
        <v>973</v>
      </c>
      <c r="E234" s="218" t="s">
        <v>978</v>
      </c>
      <c r="F234" s="218" t="s">
        <v>979</v>
      </c>
      <c r="G234" s="218" t="s">
        <v>980</v>
      </c>
      <c r="H234" s="222">
        <v>1</v>
      </c>
      <c r="I234" s="263">
        <v>42551</v>
      </c>
      <c r="J234" s="263">
        <v>42916</v>
      </c>
      <c r="K234" s="252">
        <f t="shared" si="42"/>
        <v>52.142857142857146</v>
      </c>
      <c r="L234" s="211" t="s">
        <v>841</v>
      </c>
      <c r="M234" s="211">
        <v>0.5</v>
      </c>
      <c r="N234" s="212">
        <f t="shared" si="43"/>
        <v>0.5</v>
      </c>
      <c r="O234" s="210">
        <f t="shared" si="44"/>
        <v>26.071428571428573</v>
      </c>
      <c r="P234" s="210">
        <f t="shared" si="45"/>
        <v>0</v>
      </c>
      <c r="Q234" s="210">
        <f t="shared" si="46"/>
        <v>0</v>
      </c>
      <c r="R234" s="211"/>
      <c r="S234" s="211"/>
      <c r="T234" s="306" t="s">
        <v>981</v>
      </c>
      <c r="U234" s="300">
        <f t="shared" si="47"/>
        <v>0</v>
      </c>
      <c r="V234" s="300">
        <f t="shared" si="48"/>
        <v>1</v>
      </c>
      <c r="W234" s="300" t="str">
        <f t="shared" si="49"/>
        <v>EN TERMINO</v>
      </c>
      <c r="X234" s="300" t="str">
        <f>IF(W234="CUMPLIDA","CUMPLIDA",IF(W234="EN TERMINO","EN TERMINO","VENCIDA"))</f>
        <v>EN TERMINO</v>
      </c>
      <c r="AA234" s="51"/>
    </row>
    <row r="235" spans="1:27" ht="253.5" customHeight="1" x14ac:dyDescent="0.2">
      <c r="A235" s="53">
        <v>39</v>
      </c>
      <c r="B235" s="207" t="s">
        <v>1318</v>
      </c>
      <c r="C235" s="266" t="s">
        <v>80</v>
      </c>
      <c r="D235" s="207" t="s">
        <v>982</v>
      </c>
      <c r="E235" s="218" t="s">
        <v>983</v>
      </c>
      <c r="F235" s="218" t="s">
        <v>984</v>
      </c>
      <c r="G235" s="218" t="s">
        <v>985</v>
      </c>
      <c r="H235" s="243">
        <v>1</v>
      </c>
      <c r="I235" s="259">
        <v>42552</v>
      </c>
      <c r="J235" s="259">
        <v>42917</v>
      </c>
      <c r="K235" s="252">
        <f>(+J235-I235)/7</f>
        <v>52.142857142857146</v>
      </c>
      <c r="L235" s="211" t="s">
        <v>891</v>
      </c>
      <c r="M235" s="211">
        <v>0.9</v>
      </c>
      <c r="N235" s="212">
        <f t="shared" si="43"/>
        <v>0.9</v>
      </c>
      <c r="O235" s="210">
        <f t="shared" si="44"/>
        <v>46.928571428571431</v>
      </c>
      <c r="P235" s="210">
        <f t="shared" si="45"/>
        <v>0</v>
      </c>
      <c r="Q235" s="210">
        <f t="shared" si="46"/>
        <v>0</v>
      </c>
      <c r="R235" s="211"/>
      <c r="S235" s="211"/>
      <c r="T235" s="207" t="s">
        <v>986</v>
      </c>
      <c r="U235" s="300">
        <f t="shared" si="47"/>
        <v>0</v>
      </c>
      <c r="V235" s="300">
        <f>IF(J235&lt;$T$2,0,1)</f>
        <v>1</v>
      </c>
      <c r="W235" s="300" t="str">
        <f t="shared" si="49"/>
        <v>EN TERMINO</v>
      </c>
      <c r="X235" s="300" t="str">
        <f>IF(W235="CUMPLIDA","CUMPLIDA",IF(W235="EN TERMINO","EN TERMINO","VENCIDA"))</f>
        <v>EN TERMINO</v>
      </c>
      <c r="AA235" s="51"/>
    </row>
    <row r="236" spans="1:27" ht="118.5" customHeight="1" x14ac:dyDescent="0.2">
      <c r="A236" s="53">
        <v>43</v>
      </c>
      <c r="B236" s="207" t="s">
        <v>1319</v>
      </c>
      <c r="C236" s="207" t="s">
        <v>80</v>
      </c>
      <c r="D236" s="207" t="s">
        <v>987</v>
      </c>
      <c r="E236" s="218" t="s">
        <v>988</v>
      </c>
      <c r="F236" s="218" t="s">
        <v>989</v>
      </c>
      <c r="G236" s="207" t="s">
        <v>906</v>
      </c>
      <c r="H236" s="307">
        <v>1</v>
      </c>
      <c r="I236" s="259">
        <v>42491</v>
      </c>
      <c r="J236" s="259">
        <v>42856</v>
      </c>
      <c r="K236" s="252">
        <f>(+J236-I236)/7</f>
        <v>52.142857142857146</v>
      </c>
      <c r="L236" s="211" t="s">
        <v>891</v>
      </c>
      <c r="M236" s="211">
        <v>1</v>
      </c>
      <c r="N236" s="212">
        <f t="shared" si="43"/>
        <v>1</v>
      </c>
      <c r="O236" s="210">
        <f t="shared" si="44"/>
        <v>52.142857142857146</v>
      </c>
      <c r="P236" s="210">
        <f t="shared" si="45"/>
        <v>0</v>
      </c>
      <c r="Q236" s="210">
        <f t="shared" si="46"/>
        <v>0</v>
      </c>
      <c r="R236" s="211"/>
      <c r="S236" s="211"/>
      <c r="T236" s="213" t="s">
        <v>990</v>
      </c>
      <c r="U236" s="300">
        <f t="shared" si="47"/>
        <v>2</v>
      </c>
      <c r="V236" s="300">
        <f>IF(J236&lt;$T$2,0,1)</f>
        <v>1</v>
      </c>
      <c r="W236" s="300" t="str">
        <f t="shared" si="49"/>
        <v>CUMPLIDA</v>
      </c>
      <c r="X236" s="300" t="str">
        <f>IF(W236="CUMPLIDA","CUMPLIDA",IF(W236="EN TERMINO","EN TERMINO","VENCIDA"))</f>
        <v>CUMPLIDA</v>
      </c>
      <c r="AA236" s="51"/>
    </row>
    <row r="237" spans="1:27" ht="12.75" x14ac:dyDescent="0.2">
      <c r="A237" s="31" t="s">
        <v>991</v>
      </c>
      <c r="B237" s="245"/>
      <c r="C237" s="228"/>
      <c r="D237" s="294"/>
      <c r="E237" s="294"/>
      <c r="F237" s="295"/>
      <c r="G237" s="246"/>
      <c r="H237" s="246"/>
      <c r="I237" s="296"/>
      <c r="J237" s="296"/>
      <c r="K237" s="248"/>
      <c r="L237" s="249"/>
      <c r="M237" s="249"/>
      <c r="N237" s="297"/>
      <c r="O237" s="248"/>
      <c r="P237" s="248"/>
      <c r="Q237" s="248"/>
      <c r="R237" s="249"/>
      <c r="S237" s="249"/>
      <c r="T237" s="298"/>
      <c r="U237" s="249"/>
      <c r="V237" s="249"/>
      <c r="W237" s="249"/>
      <c r="X237" s="250"/>
      <c r="AA237" s="54"/>
    </row>
    <row r="238" spans="1:27" ht="409.5" x14ac:dyDescent="0.2">
      <c r="A238" s="182">
        <v>1</v>
      </c>
      <c r="B238" s="251" t="s">
        <v>1320</v>
      </c>
      <c r="C238" s="251" t="s">
        <v>941</v>
      </c>
      <c r="D238" s="251" t="s">
        <v>992</v>
      </c>
      <c r="E238" s="251" t="s">
        <v>1313</v>
      </c>
      <c r="F238" s="251" t="s">
        <v>943</v>
      </c>
      <c r="G238" s="207" t="s">
        <v>944</v>
      </c>
      <c r="H238" s="222">
        <v>1</v>
      </c>
      <c r="I238" s="263">
        <v>42370</v>
      </c>
      <c r="J238" s="263">
        <v>42522</v>
      </c>
      <c r="K238" s="252">
        <f t="shared" ref="K238:K246" si="50">(+J238-I238)/7</f>
        <v>21.714285714285715</v>
      </c>
      <c r="L238" s="211" t="s">
        <v>549</v>
      </c>
      <c r="M238" s="211">
        <v>1</v>
      </c>
      <c r="N238" s="212">
        <f>IF(M238/H238&gt;1,1,+M238/H238)</f>
        <v>1</v>
      </c>
      <c r="O238" s="210">
        <f>+K238*N238</f>
        <v>21.714285714285715</v>
      </c>
      <c r="P238" s="210">
        <f>IF(J238&lt;=$R$7,O238,0)</f>
        <v>21.714285714285715</v>
      </c>
      <c r="Q238" s="210">
        <f>IF($R$7&gt;=J238,K238,0)</f>
        <v>21.714285714285715</v>
      </c>
      <c r="R238" s="211"/>
      <c r="S238" s="211"/>
      <c r="T238" s="213" t="s">
        <v>993</v>
      </c>
      <c r="U238" s="300">
        <f>IF(N238=100%,2,0)</f>
        <v>2</v>
      </c>
      <c r="V238" s="300">
        <f t="shared" ref="V238:V246" si="51">IF(J238&lt;$T$2,0,1)</f>
        <v>0</v>
      </c>
      <c r="W238" s="300" t="str">
        <f t="shared" ref="W238:W246" si="52">IF(U238+V238&gt;1,"CUMPLIDA",IF(V238=1,"EN TERMINO","VENCIDA"))</f>
        <v>CUMPLIDA</v>
      </c>
      <c r="X238" s="215" t="str">
        <f>IF(W238&amp;W239&amp;W240&amp;W241&amp;W242="CUMPLIDA","CUMPLIDA",IF(OR(W238="VENCIDA",W239="VENCIDA",W240="VENCIDA",W241="VENCIDA",W242="VENCIDA"),"VENCIDA",IF(U238+U239+U240+U241+U242=10,"CUMPLIDA","EN TERMINO")))</f>
        <v>EN TERMINO</v>
      </c>
      <c r="AA238" s="54"/>
    </row>
    <row r="239" spans="1:27" ht="63.75" x14ac:dyDescent="0.2">
      <c r="A239" s="182"/>
      <c r="B239" s="251"/>
      <c r="C239" s="251"/>
      <c r="D239" s="251"/>
      <c r="E239" s="251"/>
      <c r="F239" s="251"/>
      <c r="G239" s="207" t="s">
        <v>729</v>
      </c>
      <c r="H239" s="222">
        <v>6</v>
      </c>
      <c r="I239" s="263">
        <v>42552</v>
      </c>
      <c r="J239" s="263">
        <v>42917</v>
      </c>
      <c r="K239" s="252">
        <f t="shared" si="50"/>
        <v>52.142857142857146</v>
      </c>
      <c r="L239" s="211" t="s">
        <v>549</v>
      </c>
      <c r="M239" s="211">
        <v>0</v>
      </c>
      <c r="N239" s="212">
        <f t="shared" ref="N239:N246" si="53">IF(M239/H239&gt;1,1,+M239/H239)</f>
        <v>0</v>
      </c>
      <c r="O239" s="210">
        <f t="shared" ref="O239:O246" si="54">+K239*N239</f>
        <v>0</v>
      </c>
      <c r="P239" s="210">
        <f t="shared" ref="P239:P246" si="55">IF(J239&lt;=$R$7,O239,0)</f>
        <v>0</v>
      </c>
      <c r="Q239" s="210">
        <f t="shared" ref="Q239:Q246" si="56">IF($R$7&gt;=J239,K239,0)</f>
        <v>0</v>
      </c>
      <c r="R239" s="211"/>
      <c r="S239" s="211"/>
      <c r="T239" s="207" t="s">
        <v>994</v>
      </c>
      <c r="U239" s="300">
        <f t="shared" ref="U239:U246" si="57">IF(N239=100%,2,0)</f>
        <v>0</v>
      </c>
      <c r="V239" s="300">
        <f t="shared" si="51"/>
        <v>1</v>
      </c>
      <c r="W239" s="300" t="str">
        <f t="shared" si="52"/>
        <v>EN TERMINO</v>
      </c>
      <c r="X239" s="215"/>
      <c r="AA239" s="54"/>
    </row>
    <row r="240" spans="1:27" ht="63.75" x14ac:dyDescent="0.2">
      <c r="A240" s="182"/>
      <c r="B240" s="251"/>
      <c r="C240" s="251"/>
      <c r="D240" s="251"/>
      <c r="E240" s="251"/>
      <c r="F240" s="251"/>
      <c r="G240" s="207" t="s">
        <v>947</v>
      </c>
      <c r="H240" s="222">
        <v>1</v>
      </c>
      <c r="I240" s="263">
        <v>42552</v>
      </c>
      <c r="J240" s="263">
        <v>42917</v>
      </c>
      <c r="K240" s="252">
        <f t="shared" si="50"/>
        <v>52.142857142857146</v>
      </c>
      <c r="L240" s="211" t="s">
        <v>549</v>
      </c>
      <c r="M240" s="211">
        <v>0</v>
      </c>
      <c r="N240" s="212">
        <f t="shared" si="53"/>
        <v>0</v>
      </c>
      <c r="O240" s="210">
        <f t="shared" si="54"/>
        <v>0</v>
      </c>
      <c r="P240" s="210">
        <f t="shared" si="55"/>
        <v>0</v>
      </c>
      <c r="Q240" s="210">
        <f t="shared" si="56"/>
        <v>0</v>
      </c>
      <c r="R240" s="211"/>
      <c r="S240" s="211"/>
      <c r="T240" s="207" t="s">
        <v>995</v>
      </c>
      <c r="U240" s="300">
        <f t="shared" si="57"/>
        <v>0</v>
      </c>
      <c r="V240" s="300">
        <f t="shared" si="51"/>
        <v>1</v>
      </c>
      <c r="W240" s="300" t="str">
        <f t="shared" si="52"/>
        <v>EN TERMINO</v>
      </c>
      <c r="X240" s="215"/>
      <c r="AA240" s="54"/>
    </row>
    <row r="241" spans="1:27" ht="38.25" x14ac:dyDescent="0.2">
      <c r="A241" s="182"/>
      <c r="B241" s="251"/>
      <c r="C241" s="251"/>
      <c r="D241" s="251"/>
      <c r="E241" s="251"/>
      <c r="F241" s="251"/>
      <c r="G241" s="207" t="s">
        <v>949</v>
      </c>
      <c r="H241" s="222">
        <v>1</v>
      </c>
      <c r="I241" s="263">
        <v>42917</v>
      </c>
      <c r="J241" s="263">
        <v>43282</v>
      </c>
      <c r="K241" s="252">
        <f t="shared" si="50"/>
        <v>52.142857142857146</v>
      </c>
      <c r="L241" s="211" t="s">
        <v>549</v>
      </c>
      <c r="M241" s="211">
        <v>0</v>
      </c>
      <c r="N241" s="212">
        <f t="shared" si="53"/>
        <v>0</v>
      </c>
      <c r="O241" s="210">
        <f t="shared" si="54"/>
        <v>0</v>
      </c>
      <c r="P241" s="210">
        <f t="shared" si="55"/>
        <v>0</v>
      </c>
      <c r="Q241" s="210">
        <f t="shared" si="56"/>
        <v>0</v>
      </c>
      <c r="R241" s="211"/>
      <c r="S241" s="211"/>
      <c r="T241" s="207" t="s">
        <v>996</v>
      </c>
      <c r="U241" s="300">
        <f t="shared" si="57"/>
        <v>0</v>
      </c>
      <c r="V241" s="300">
        <f t="shared" si="51"/>
        <v>1</v>
      </c>
      <c r="W241" s="300" t="str">
        <f t="shared" si="52"/>
        <v>EN TERMINO</v>
      </c>
      <c r="X241" s="215"/>
      <c r="AA241" s="54"/>
    </row>
    <row r="242" spans="1:27" ht="51" x14ac:dyDescent="0.2">
      <c r="A242" s="182"/>
      <c r="B242" s="251"/>
      <c r="C242" s="251"/>
      <c r="D242" s="251"/>
      <c r="E242" s="251"/>
      <c r="F242" s="251"/>
      <c r="G242" s="207" t="s">
        <v>951</v>
      </c>
      <c r="H242" s="222">
        <v>1</v>
      </c>
      <c r="I242" s="263">
        <v>43282</v>
      </c>
      <c r="J242" s="263">
        <v>43647</v>
      </c>
      <c r="K242" s="252">
        <f t="shared" si="50"/>
        <v>52.142857142857146</v>
      </c>
      <c r="L242" s="211" t="s">
        <v>549</v>
      </c>
      <c r="M242" s="211">
        <v>0</v>
      </c>
      <c r="N242" s="212">
        <f t="shared" si="53"/>
        <v>0</v>
      </c>
      <c r="O242" s="210">
        <f t="shared" si="54"/>
        <v>0</v>
      </c>
      <c r="P242" s="210">
        <f t="shared" si="55"/>
        <v>0</v>
      </c>
      <c r="Q242" s="210">
        <f t="shared" si="56"/>
        <v>0</v>
      </c>
      <c r="R242" s="211"/>
      <c r="S242" s="211"/>
      <c r="T242" s="207" t="s">
        <v>997</v>
      </c>
      <c r="U242" s="300">
        <f t="shared" si="57"/>
        <v>0</v>
      </c>
      <c r="V242" s="300">
        <f t="shared" si="51"/>
        <v>1</v>
      </c>
      <c r="W242" s="300" t="str">
        <f t="shared" si="52"/>
        <v>EN TERMINO</v>
      </c>
      <c r="X242" s="215"/>
      <c r="AA242" s="54"/>
    </row>
    <row r="243" spans="1:27" ht="228.75" customHeight="1" x14ac:dyDescent="0.2">
      <c r="A243" s="53">
        <v>5</v>
      </c>
      <c r="B243" s="207" t="s">
        <v>1321</v>
      </c>
      <c r="C243" s="207" t="s">
        <v>80</v>
      </c>
      <c r="D243" s="207" t="s">
        <v>998</v>
      </c>
      <c r="E243" s="207" t="s">
        <v>999</v>
      </c>
      <c r="F243" s="302" t="s">
        <v>1000</v>
      </c>
      <c r="G243" s="303" t="s">
        <v>1001</v>
      </c>
      <c r="H243" s="303">
        <v>1</v>
      </c>
      <c r="I243" s="301">
        <v>42673</v>
      </c>
      <c r="J243" s="301">
        <v>43038</v>
      </c>
      <c r="K243" s="252">
        <f t="shared" si="50"/>
        <v>52.142857142857146</v>
      </c>
      <c r="L243" s="211" t="s">
        <v>1002</v>
      </c>
      <c r="M243" s="211">
        <v>0</v>
      </c>
      <c r="N243" s="212">
        <f t="shared" si="53"/>
        <v>0</v>
      </c>
      <c r="O243" s="210">
        <f t="shared" si="54"/>
        <v>0</v>
      </c>
      <c r="P243" s="210">
        <f t="shared" si="55"/>
        <v>0</v>
      </c>
      <c r="Q243" s="210">
        <f t="shared" si="56"/>
        <v>0</v>
      </c>
      <c r="R243" s="211"/>
      <c r="S243" s="211"/>
      <c r="T243" s="213" t="s">
        <v>1003</v>
      </c>
      <c r="U243" s="300">
        <f t="shared" si="57"/>
        <v>0</v>
      </c>
      <c r="V243" s="300">
        <f t="shared" si="51"/>
        <v>1</v>
      </c>
      <c r="W243" s="300" t="str">
        <f t="shared" si="52"/>
        <v>EN TERMINO</v>
      </c>
      <c r="X243" s="300" t="str">
        <f>IF(W243="CUMPLIDA","CUMPLIDA",IF(W243="EN TERMINO","EN TERMINO","VENCIDA"))</f>
        <v>EN TERMINO</v>
      </c>
      <c r="AA243" s="54"/>
    </row>
    <row r="244" spans="1:27" ht="267.75" x14ac:dyDescent="0.2">
      <c r="A244" s="182">
        <v>23</v>
      </c>
      <c r="B244" s="251" t="s">
        <v>1322</v>
      </c>
      <c r="C244" s="308" t="s">
        <v>80</v>
      </c>
      <c r="D244" s="251" t="s">
        <v>1004</v>
      </c>
      <c r="E244" s="309" t="s">
        <v>1005</v>
      </c>
      <c r="F244" s="230" t="s">
        <v>1006</v>
      </c>
      <c r="G244" s="230" t="s">
        <v>1007</v>
      </c>
      <c r="H244" s="310">
        <v>2</v>
      </c>
      <c r="I244" s="311">
        <v>42644</v>
      </c>
      <c r="J244" s="311">
        <v>42825</v>
      </c>
      <c r="K244" s="210">
        <f t="shared" si="50"/>
        <v>25.857142857142858</v>
      </c>
      <c r="L244" s="211" t="s">
        <v>1008</v>
      </c>
      <c r="M244" s="225">
        <v>0</v>
      </c>
      <c r="N244" s="212">
        <f t="shared" si="53"/>
        <v>0</v>
      </c>
      <c r="O244" s="210">
        <f t="shared" si="54"/>
        <v>0</v>
      </c>
      <c r="P244" s="210">
        <f t="shared" si="55"/>
        <v>0</v>
      </c>
      <c r="Q244" s="210">
        <f t="shared" si="56"/>
        <v>0</v>
      </c>
      <c r="R244" s="211"/>
      <c r="S244" s="211"/>
      <c r="T244" s="213" t="s">
        <v>1009</v>
      </c>
      <c r="U244" s="300">
        <f t="shared" si="57"/>
        <v>0</v>
      </c>
      <c r="V244" s="300">
        <f t="shared" si="51"/>
        <v>0</v>
      </c>
      <c r="W244" s="300" t="str">
        <f t="shared" si="52"/>
        <v>VENCIDA</v>
      </c>
      <c r="X244" s="215" t="str">
        <f>IF(W244&amp;W245="CUMPLIDA","CUMPLIDA",IF(OR(W244="VENCIDA",W245="VENCIDA"),"VENCIDA",IF(U244+U245=4,"CUMPLIDA","EN TERMINO")))</f>
        <v>VENCIDA</v>
      </c>
      <c r="AA244" s="54"/>
    </row>
    <row r="245" spans="1:27" ht="153" x14ac:dyDescent="0.2">
      <c r="A245" s="182"/>
      <c r="B245" s="251"/>
      <c r="C245" s="312"/>
      <c r="D245" s="251"/>
      <c r="E245" s="216"/>
      <c r="F245" s="313" t="s">
        <v>1010</v>
      </c>
      <c r="G245" s="230" t="s">
        <v>1007</v>
      </c>
      <c r="H245" s="310">
        <v>2</v>
      </c>
      <c r="I245" s="311">
        <v>42644</v>
      </c>
      <c r="J245" s="311">
        <v>42735</v>
      </c>
      <c r="K245" s="210">
        <f t="shared" si="50"/>
        <v>13</v>
      </c>
      <c r="L245" s="211" t="s">
        <v>1008</v>
      </c>
      <c r="M245" s="211">
        <v>0</v>
      </c>
      <c r="N245" s="212">
        <f t="shared" si="53"/>
        <v>0</v>
      </c>
      <c r="O245" s="210">
        <f t="shared" si="54"/>
        <v>0</v>
      </c>
      <c r="P245" s="210">
        <f t="shared" si="55"/>
        <v>0</v>
      </c>
      <c r="Q245" s="210">
        <f t="shared" si="56"/>
        <v>13</v>
      </c>
      <c r="R245" s="211"/>
      <c r="S245" s="211"/>
      <c r="T245" s="213" t="s">
        <v>1011</v>
      </c>
      <c r="U245" s="300">
        <f t="shared" si="57"/>
        <v>0</v>
      </c>
      <c r="V245" s="300">
        <f t="shared" si="51"/>
        <v>0</v>
      </c>
      <c r="W245" s="300" t="str">
        <f t="shared" si="52"/>
        <v>VENCIDA</v>
      </c>
      <c r="X245" s="215"/>
      <c r="AA245" s="54"/>
    </row>
    <row r="246" spans="1:27" ht="409.5" x14ac:dyDescent="0.2">
      <c r="A246" s="53">
        <v>24</v>
      </c>
      <c r="B246" s="207" t="s">
        <v>1323</v>
      </c>
      <c r="C246" s="207" t="s">
        <v>80</v>
      </c>
      <c r="D246" s="207" t="s">
        <v>1012</v>
      </c>
      <c r="E246" s="217" t="s">
        <v>616</v>
      </c>
      <c r="F246" s="217" t="s">
        <v>1013</v>
      </c>
      <c r="G246" s="217" t="s">
        <v>1014</v>
      </c>
      <c r="H246" s="208">
        <v>13</v>
      </c>
      <c r="I246" s="301">
        <v>42401</v>
      </c>
      <c r="J246" s="301">
        <v>42735</v>
      </c>
      <c r="K246" s="252">
        <f t="shared" si="50"/>
        <v>47.714285714285715</v>
      </c>
      <c r="L246" s="211" t="s">
        <v>1008</v>
      </c>
      <c r="M246" s="211">
        <v>13</v>
      </c>
      <c r="N246" s="212">
        <f t="shared" si="53"/>
        <v>1</v>
      </c>
      <c r="O246" s="210">
        <f t="shared" si="54"/>
        <v>47.714285714285715</v>
      </c>
      <c r="P246" s="210">
        <f t="shared" si="55"/>
        <v>47.714285714285715</v>
      </c>
      <c r="Q246" s="210">
        <f t="shared" si="56"/>
        <v>47.714285714285715</v>
      </c>
      <c r="R246" s="211"/>
      <c r="S246" s="211"/>
      <c r="T246" s="213" t="s">
        <v>1015</v>
      </c>
      <c r="U246" s="300">
        <f t="shared" si="57"/>
        <v>2</v>
      </c>
      <c r="V246" s="300">
        <f t="shared" si="51"/>
        <v>0</v>
      </c>
      <c r="W246" s="300" t="str">
        <f t="shared" si="52"/>
        <v>CUMPLIDA</v>
      </c>
      <c r="X246" s="300" t="str">
        <f>IF(W246="CUMPLIDA","CUMPLIDA",IF(W246="EN TERMINO","EN TERMINO","VENCIDA"))</f>
        <v>CUMPLIDA</v>
      </c>
      <c r="AA246" s="54"/>
    </row>
    <row r="247" spans="1:27" ht="12.75" x14ac:dyDescent="0.2">
      <c r="A247" s="31" t="s">
        <v>1016</v>
      </c>
      <c r="B247" s="245"/>
      <c r="C247" s="228"/>
      <c r="D247" s="294"/>
      <c r="E247" s="294"/>
      <c r="F247" s="295"/>
      <c r="G247" s="246"/>
      <c r="H247" s="246"/>
      <c r="I247" s="296"/>
      <c r="J247" s="296"/>
      <c r="K247" s="248"/>
      <c r="L247" s="249"/>
      <c r="M247" s="249"/>
      <c r="N247" s="297"/>
      <c r="O247" s="248"/>
      <c r="P247" s="248"/>
      <c r="Q247" s="248"/>
      <c r="R247" s="249"/>
      <c r="S247" s="249"/>
      <c r="T247" s="314"/>
      <c r="U247" s="249"/>
      <c r="V247" s="249"/>
      <c r="W247" s="249"/>
      <c r="X247" s="250"/>
      <c r="AA247" s="55"/>
    </row>
    <row r="248" spans="1:27" ht="89.25" x14ac:dyDescent="0.2">
      <c r="A248" s="182">
        <v>19</v>
      </c>
      <c r="B248" s="251" t="s">
        <v>1324</v>
      </c>
      <c r="C248" s="261" t="s">
        <v>61</v>
      </c>
      <c r="D248" s="207" t="s">
        <v>1017</v>
      </c>
      <c r="E248" s="217" t="s">
        <v>821</v>
      </c>
      <c r="F248" s="217" t="s">
        <v>822</v>
      </c>
      <c r="G248" s="217" t="s">
        <v>823</v>
      </c>
      <c r="H248" s="208">
        <v>1</v>
      </c>
      <c r="I248" s="209">
        <v>42491</v>
      </c>
      <c r="J248" s="209">
        <v>42855</v>
      </c>
      <c r="K248" s="210">
        <f>(+J248-I248)/7</f>
        <v>52</v>
      </c>
      <c r="L248" s="211" t="s">
        <v>219</v>
      </c>
      <c r="M248" s="211">
        <v>1</v>
      </c>
      <c r="N248" s="212">
        <f>IF(M248/H248&gt;1,1,+M248/H248)</f>
        <v>1</v>
      </c>
      <c r="O248" s="210">
        <f>+K248*N248</f>
        <v>52</v>
      </c>
      <c r="P248" s="210">
        <f>IF(J248&lt;=$R$7,O248,0)</f>
        <v>0</v>
      </c>
      <c r="Q248" s="210">
        <f>IF($R$7&gt;=J248,K248,0)</f>
        <v>0</v>
      </c>
      <c r="R248" s="211"/>
      <c r="S248" s="211"/>
      <c r="T248" s="283" t="s">
        <v>1018</v>
      </c>
      <c r="U248" s="305">
        <f>IF(N248=100%,2,0)</f>
        <v>2</v>
      </c>
      <c r="V248" s="300">
        <f>IF(J248&lt;$T$2,0,1)</f>
        <v>1</v>
      </c>
      <c r="W248" s="300" t="str">
        <f>IF(U248+V248&gt;1,"CUMPLIDA",IF(V248=1,"EN TERMINO","VENCIDA"))</f>
        <v>CUMPLIDA</v>
      </c>
      <c r="X248" s="215" t="str">
        <f>IF(W248&amp;W249="CUMPLIDA","CUMPLIDA",IF(OR(W248="VENCIDA",W249="VENCIDA"),"VENCIDA",IF(U248+U249=4,"CUMPLIDA","EN TERMINO")))</f>
        <v>CUMPLIDA</v>
      </c>
      <c r="AA248" s="55"/>
    </row>
    <row r="249" spans="1:27" ht="228.75" customHeight="1" x14ac:dyDescent="0.2">
      <c r="A249" s="182"/>
      <c r="B249" s="251"/>
      <c r="C249" s="261"/>
      <c r="D249" s="207" t="s">
        <v>1017</v>
      </c>
      <c r="E249" s="217" t="s">
        <v>1019</v>
      </c>
      <c r="F249" s="217" t="s">
        <v>1020</v>
      </c>
      <c r="G249" s="217" t="s">
        <v>1021</v>
      </c>
      <c r="H249" s="208">
        <v>1</v>
      </c>
      <c r="I249" s="209">
        <v>42522</v>
      </c>
      <c r="J249" s="209">
        <v>42886</v>
      </c>
      <c r="K249" s="210">
        <f>(+J249-I249)/7</f>
        <v>52</v>
      </c>
      <c r="L249" s="211" t="s">
        <v>219</v>
      </c>
      <c r="M249" s="211">
        <v>1</v>
      </c>
      <c r="N249" s="212">
        <f>IF(M249/H249&gt;1,1,+M249/H249)</f>
        <v>1</v>
      </c>
      <c r="O249" s="210">
        <f>+K249*N249</f>
        <v>52</v>
      </c>
      <c r="P249" s="210">
        <f>IF(J249&lt;=$R$7,O249,0)</f>
        <v>0</v>
      </c>
      <c r="Q249" s="210">
        <f>IF($R$7&gt;=J249,K249,0)</f>
        <v>0</v>
      </c>
      <c r="R249" s="211"/>
      <c r="S249" s="211"/>
      <c r="T249" s="283" t="s">
        <v>1022</v>
      </c>
      <c r="U249" s="305">
        <f>IF(N249=100%,2,0)</f>
        <v>2</v>
      </c>
      <c r="V249" s="300">
        <f>IF(J249&lt;$T$2,0,1)</f>
        <v>1</v>
      </c>
      <c r="W249" s="300" t="str">
        <f>IF(U249+V249&gt;1,"CUMPLIDA",IF(V249=1,"EN TERMINO","VENCIDA"))</f>
        <v>CUMPLIDA</v>
      </c>
      <c r="X249" s="215"/>
      <c r="AA249" s="55"/>
    </row>
    <row r="250" spans="1:27" ht="409.5" x14ac:dyDescent="0.2">
      <c r="A250" s="53">
        <v>34</v>
      </c>
      <c r="B250" s="207" t="s">
        <v>1325</v>
      </c>
      <c r="C250" s="207" t="s">
        <v>80</v>
      </c>
      <c r="D250" s="207" t="s">
        <v>1023</v>
      </c>
      <c r="E250" s="218" t="s">
        <v>1024</v>
      </c>
      <c r="F250" s="218" t="s">
        <v>1025</v>
      </c>
      <c r="G250" s="218" t="s">
        <v>1026</v>
      </c>
      <c r="H250" s="219">
        <v>2</v>
      </c>
      <c r="I250" s="301">
        <v>42522</v>
      </c>
      <c r="J250" s="301">
        <v>42735</v>
      </c>
      <c r="K250" s="210">
        <f>(+J250-I250)/7</f>
        <v>30.428571428571427</v>
      </c>
      <c r="L250" s="211" t="s">
        <v>1008</v>
      </c>
      <c r="M250" s="211">
        <v>2</v>
      </c>
      <c r="N250" s="212">
        <f>IF(M250/H250&gt;1,1,+M250/H250)</f>
        <v>1</v>
      </c>
      <c r="O250" s="210">
        <f>+K250*N250</f>
        <v>30.428571428571427</v>
      </c>
      <c r="P250" s="210">
        <f>IF(J250&lt;=$R$7,O250,0)</f>
        <v>30.428571428571427</v>
      </c>
      <c r="Q250" s="210">
        <f>IF($R$7&gt;=J250,K250,0)</f>
        <v>30.428571428571427</v>
      </c>
      <c r="R250" s="211"/>
      <c r="S250" s="211"/>
      <c r="T250" s="306" t="s">
        <v>1027</v>
      </c>
      <c r="U250" s="300">
        <f>IF(N250=100%,2,0)</f>
        <v>2</v>
      </c>
      <c r="V250" s="300">
        <f>IF(J250&lt;$T$2,0,1)</f>
        <v>0</v>
      </c>
      <c r="W250" s="300" t="str">
        <f>IF(U250+V250&gt;1,"CUMPLIDA",IF(V250=1,"EN TERMINO","VENCIDA"))</f>
        <v>CUMPLIDA</v>
      </c>
      <c r="X250" s="300" t="str">
        <f>IF(W250="CUMPLIDA","CUMPLIDA",IF(W250="EN TERMINO","EN TERMINO","VENCIDA"))</f>
        <v>CUMPLIDA</v>
      </c>
      <c r="AA250" s="55"/>
    </row>
    <row r="251" spans="1:27" ht="12.75" x14ac:dyDescent="0.2">
      <c r="A251" s="31" t="s">
        <v>1028</v>
      </c>
      <c r="B251" s="245"/>
      <c r="C251" s="228"/>
      <c r="D251" s="294"/>
      <c r="E251" s="294"/>
      <c r="F251" s="295"/>
      <c r="G251" s="246"/>
      <c r="H251" s="246"/>
      <c r="I251" s="296"/>
      <c r="J251" s="296"/>
      <c r="K251" s="248"/>
      <c r="L251" s="249"/>
      <c r="M251" s="249"/>
      <c r="N251" s="297"/>
      <c r="O251" s="248"/>
      <c r="P251" s="248"/>
      <c r="Q251" s="248"/>
      <c r="R251" s="249"/>
      <c r="S251" s="249"/>
      <c r="T251" s="298"/>
      <c r="U251" s="249"/>
      <c r="V251" s="249"/>
      <c r="W251" s="249"/>
      <c r="X251" s="250"/>
      <c r="AA251" s="56"/>
    </row>
    <row r="252" spans="1:27" ht="279" customHeight="1" x14ac:dyDescent="0.2">
      <c r="A252" s="53">
        <v>49</v>
      </c>
      <c r="B252" s="207" t="s">
        <v>1326</v>
      </c>
      <c r="C252" s="207" t="s">
        <v>80</v>
      </c>
      <c r="D252" s="244" t="s">
        <v>1029</v>
      </c>
      <c r="E252" s="207" t="s">
        <v>1030</v>
      </c>
      <c r="F252" s="207" t="s">
        <v>1031</v>
      </c>
      <c r="G252" s="222" t="s">
        <v>1032</v>
      </c>
      <c r="H252" s="222">
        <v>1</v>
      </c>
      <c r="I252" s="301">
        <v>42522</v>
      </c>
      <c r="J252" s="301">
        <v>42735</v>
      </c>
      <c r="K252" s="252">
        <f>(+J252-I252)/7</f>
        <v>30.428571428571427</v>
      </c>
      <c r="L252" s="211" t="s">
        <v>1033</v>
      </c>
      <c r="M252" s="315">
        <v>1</v>
      </c>
      <c r="N252" s="316">
        <f>IF(M252/H252&gt;1,1,+M252/H252)</f>
        <v>1</v>
      </c>
      <c r="O252" s="252">
        <f>+K252*N252</f>
        <v>30.428571428571427</v>
      </c>
      <c r="P252" s="252">
        <f>IF(J252&lt;=$R$7,O252,0)</f>
        <v>30.428571428571427</v>
      </c>
      <c r="Q252" s="252">
        <f>IF($R$7&gt;=J252,K252,0)</f>
        <v>30.428571428571427</v>
      </c>
      <c r="R252" s="316"/>
      <c r="S252" s="316"/>
      <c r="T252" s="317" t="s">
        <v>1034</v>
      </c>
      <c r="U252" s="300">
        <f>IF(N252=100%,2,0)</f>
        <v>2</v>
      </c>
      <c r="V252" s="300">
        <f>IF(J252&lt;$T$2,0,1)</f>
        <v>0</v>
      </c>
      <c r="W252" s="300" t="str">
        <f>IF(U252+V252&gt;1,"CUMPLIDA",IF(V252=1,"EN TERMINO","VENCIDA"))</f>
        <v>CUMPLIDA</v>
      </c>
      <c r="X252" s="300" t="str">
        <f>IF(W252="CUMPLIDA","CUMPLIDA",IF(W252="EN TERMINO","EN TERMINO","VENCIDA"))</f>
        <v>CUMPLIDA</v>
      </c>
      <c r="AA252" s="56"/>
    </row>
    <row r="253" spans="1:27" ht="306" x14ac:dyDescent="0.2">
      <c r="A253" s="184">
        <v>81</v>
      </c>
      <c r="B253" s="251" t="s">
        <v>1327</v>
      </c>
      <c r="C253" s="261" t="s">
        <v>80</v>
      </c>
      <c r="D253" s="251" t="s">
        <v>1035</v>
      </c>
      <c r="E253" s="207" t="s">
        <v>1036</v>
      </c>
      <c r="F253" s="207" t="s">
        <v>1037</v>
      </c>
      <c r="G253" s="218" t="s">
        <v>1038</v>
      </c>
      <c r="H253" s="219">
        <v>1</v>
      </c>
      <c r="I253" s="318">
        <v>42735</v>
      </c>
      <c r="J253" s="318">
        <v>43038</v>
      </c>
      <c r="K253" s="252">
        <f>+(J253-I253)/7</f>
        <v>43.285714285714285</v>
      </c>
      <c r="L253" s="211" t="s">
        <v>121</v>
      </c>
      <c r="M253" s="315">
        <v>0.7</v>
      </c>
      <c r="N253" s="316">
        <f>IF(M253/H253&gt;1,1,+M253/H253)</f>
        <v>0.7</v>
      </c>
      <c r="O253" s="252">
        <f>+K253*N253</f>
        <v>30.299999999999997</v>
      </c>
      <c r="P253" s="252">
        <f>IF(J253&lt;=$R$7,O253,0)</f>
        <v>0</v>
      </c>
      <c r="Q253" s="252">
        <f>IF($R$7&gt;=J253,K253,0)</f>
        <v>0</v>
      </c>
      <c r="R253" s="316"/>
      <c r="S253" s="316"/>
      <c r="T253" s="207" t="s">
        <v>1039</v>
      </c>
      <c r="U253" s="300">
        <f>IF(N253=100%,2,0)</f>
        <v>0</v>
      </c>
      <c r="V253" s="300">
        <f>IF(J253&lt;$T$2,0,1)</f>
        <v>1</v>
      </c>
      <c r="W253" s="300" t="str">
        <f>IF(U253+V253&gt;1,"CUMPLIDA",IF(V253=1,"EN TERMINO","VENCIDA"))</f>
        <v>EN TERMINO</v>
      </c>
      <c r="X253" s="215" t="str">
        <f>IF(W253&amp;W254="CUMPLIDA","CUMPLIDA",IF(OR(W253="VENCIDA",W254="VENCIDA"),"VENCIDA",IF(U253+U254=4,"CUMPLIDA","EN TERMINO")))</f>
        <v>EN TERMINO</v>
      </c>
      <c r="AA253" s="56"/>
    </row>
    <row r="254" spans="1:27" ht="165.75" x14ac:dyDescent="0.2">
      <c r="A254" s="184"/>
      <c r="B254" s="251"/>
      <c r="C254" s="261"/>
      <c r="D254" s="251"/>
      <c r="E254" s="207" t="s">
        <v>1040</v>
      </c>
      <c r="F254" s="207" t="s">
        <v>1040</v>
      </c>
      <c r="G254" s="218" t="s">
        <v>462</v>
      </c>
      <c r="H254" s="219">
        <v>1</v>
      </c>
      <c r="I254" s="259">
        <v>42735</v>
      </c>
      <c r="J254" s="293">
        <v>43084</v>
      </c>
      <c r="K254" s="252">
        <f>+(J254-I254)/7</f>
        <v>49.857142857142854</v>
      </c>
      <c r="L254" s="211" t="s">
        <v>891</v>
      </c>
      <c r="M254" s="315">
        <v>0</v>
      </c>
      <c r="N254" s="316">
        <f>IF(M254/H254&gt;1,1,+M254/H254)</f>
        <v>0</v>
      </c>
      <c r="O254" s="252">
        <f>+K254*N254</f>
        <v>0</v>
      </c>
      <c r="P254" s="252">
        <f>IF(J254&lt;=$R$7,O254,0)</f>
        <v>0</v>
      </c>
      <c r="Q254" s="252">
        <f>IF($R$7&gt;=J254,K254,0)</f>
        <v>0</v>
      </c>
      <c r="R254" s="316"/>
      <c r="S254" s="316"/>
      <c r="T254" s="207" t="s">
        <v>1041</v>
      </c>
      <c r="U254" s="300">
        <f>IF(N254=100%,2,0)</f>
        <v>0</v>
      </c>
      <c r="V254" s="300">
        <f>IF(J254&lt;$T$2,0,1)</f>
        <v>1</v>
      </c>
      <c r="W254" s="300" t="str">
        <f>IF(U254+V254&gt;1,"CUMPLIDA",IF(V254=1,"EN TERMINO","VENCIDA"))</f>
        <v>EN TERMINO</v>
      </c>
      <c r="X254" s="215"/>
      <c r="AA254" s="56"/>
    </row>
    <row r="255" spans="1:27" ht="12.75" x14ac:dyDescent="0.2">
      <c r="A255" s="31" t="s">
        <v>1042</v>
      </c>
      <c r="B255" s="245"/>
      <c r="C255" s="245"/>
      <c r="D255" s="245"/>
      <c r="E255" s="245"/>
      <c r="F255" s="245"/>
      <c r="G255" s="319"/>
      <c r="H255" s="319"/>
      <c r="I255" s="320"/>
      <c r="J255" s="320"/>
      <c r="K255" s="248"/>
      <c r="L255" s="249"/>
      <c r="M255" s="321"/>
      <c r="N255" s="322"/>
      <c r="O255" s="248"/>
      <c r="P255" s="248"/>
      <c r="Q255" s="248"/>
      <c r="R255" s="322"/>
      <c r="S255" s="322"/>
      <c r="T255" s="245"/>
      <c r="U255" s="249"/>
      <c r="V255" s="249"/>
      <c r="W255" s="249"/>
      <c r="X255" s="249"/>
      <c r="AA255" s="57"/>
    </row>
    <row r="256" spans="1:27" ht="280.5" x14ac:dyDescent="0.2">
      <c r="A256" s="58">
        <v>1</v>
      </c>
      <c r="B256" s="323" t="s">
        <v>1328</v>
      </c>
      <c r="C256" s="222" t="s">
        <v>43</v>
      </c>
      <c r="D256" s="324" t="s">
        <v>1043</v>
      </c>
      <c r="E256" s="324" t="s">
        <v>1044</v>
      </c>
      <c r="F256" s="324" t="s">
        <v>1045</v>
      </c>
      <c r="G256" s="325">
        <v>1</v>
      </c>
      <c r="H256" s="325">
        <v>1</v>
      </c>
      <c r="I256" s="326">
        <v>42745</v>
      </c>
      <c r="J256" s="326">
        <v>42947</v>
      </c>
      <c r="K256" s="252">
        <f>+(J256-I256)/7</f>
        <v>28.857142857142858</v>
      </c>
      <c r="L256" s="222" t="s">
        <v>1046</v>
      </c>
      <c r="M256" s="315">
        <v>0</v>
      </c>
      <c r="N256" s="316">
        <f>IF(M256/H256&gt;1,1,+M256/H256)</f>
        <v>0</v>
      </c>
      <c r="O256" s="252">
        <f>+K256*N256</f>
        <v>0</v>
      </c>
      <c r="P256" s="252">
        <f>IF(J256&lt;=$R$7,O256,0)</f>
        <v>0</v>
      </c>
      <c r="Q256" s="252">
        <f>IF($R$7&gt;=J256,K256,0)</f>
        <v>0</v>
      </c>
      <c r="R256" s="316"/>
      <c r="S256" s="316"/>
      <c r="T256" s="207" t="s">
        <v>1042</v>
      </c>
      <c r="U256" s="300">
        <f>IF(N256=100%,2,0)</f>
        <v>0</v>
      </c>
      <c r="V256" s="300">
        <f>IF(J256&lt;$T$2,0,1)</f>
        <v>1</v>
      </c>
      <c r="W256" s="300" t="str">
        <f>IF(U256+V256&gt;1,"CUMPLIDA",IF(V256=1,"EN TERMINO","VENCIDA"))</f>
        <v>EN TERMINO</v>
      </c>
      <c r="X256" s="300" t="str">
        <f>IF(W256="CUMPLIDA","CUMPLIDA",IF(W256="EN TERMINO","EN TERMINO","VENCIDA"))</f>
        <v>EN TERMINO</v>
      </c>
      <c r="AA256" s="57"/>
    </row>
    <row r="257" spans="1:27" ht="267.75" x14ac:dyDescent="0.2">
      <c r="A257" s="58">
        <v>2</v>
      </c>
      <c r="B257" s="324" t="s">
        <v>1329</v>
      </c>
      <c r="C257" s="222" t="s">
        <v>80</v>
      </c>
      <c r="D257" s="324" t="s">
        <v>1047</v>
      </c>
      <c r="E257" s="324" t="s">
        <v>1048</v>
      </c>
      <c r="F257" s="324" t="s">
        <v>1049</v>
      </c>
      <c r="G257" s="325">
        <v>1</v>
      </c>
      <c r="H257" s="325">
        <v>1</v>
      </c>
      <c r="I257" s="326">
        <v>42745</v>
      </c>
      <c r="J257" s="326">
        <v>43100</v>
      </c>
      <c r="K257" s="252">
        <f t="shared" ref="K257:K268" si="58">+(J257-I257)/7</f>
        <v>50.714285714285715</v>
      </c>
      <c r="L257" s="222" t="s">
        <v>1046</v>
      </c>
      <c r="M257" s="315">
        <v>0</v>
      </c>
      <c r="N257" s="316">
        <f t="shared" ref="N257:N268" si="59">IF(M257/H257&gt;1,1,+M257/H257)</f>
        <v>0</v>
      </c>
      <c r="O257" s="252">
        <f t="shared" ref="O257:O268" si="60">+K257*N257</f>
        <v>0</v>
      </c>
      <c r="P257" s="252">
        <f t="shared" ref="P257:P268" si="61">IF(J257&lt;=$R$7,O257,0)</f>
        <v>0</v>
      </c>
      <c r="Q257" s="252">
        <f t="shared" ref="Q257:Q268" si="62">IF($R$7&gt;=J257,K257,0)</f>
        <v>0</v>
      </c>
      <c r="R257" s="316"/>
      <c r="S257" s="316"/>
      <c r="T257" s="207" t="s">
        <v>1042</v>
      </c>
      <c r="U257" s="300">
        <f t="shared" ref="U257:U267" si="63">IF(N257=100%,2,0)</f>
        <v>0</v>
      </c>
      <c r="V257" s="300">
        <f t="shared" ref="V257:V267" si="64">IF(J257&lt;$T$2,0,1)</f>
        <v>1</v>
      </c>
      <c r="W257" s="300" t="str">
        <f t="shared" ref="W257:W269" si="65">IF(U257+V257&gt;1,"CUMPLIDA",IF(V257=1,"EN TERMINO","VENCIDA"))</f>
        <v>EN TERMINO</v>
      </c>
      <c r="X257" s="300" t="str">
        <f t="shared" ref="X257:X269" si="66">IF(W257="CUMPLIDA","CUMPLIDA",IF(W257="EN TERMINO","EN TERMINO","VENCIDA"))</f>
        <v>EN TERMINO</v>
      </c>
      <c r="AA257" s="57"/>
    </row>
    <row r="258" spans="1:27" ht="191.25" x14ac:dyDescent="0.2">
      <c r="A258" s="58">
        <v>3</v>
      </c>
      <c r="B258" s="324" t="s">
        <v>1330</v>
      </c>
      <c r="C258" s="222" t="s">
        <v>43</v>
      </c>
      <c r="D258" s="324" t="s">
        <v>1050</v>
      </c>
      <c r="E258" s="324" t="s">
        <v>1051</v>
      </c>
      <c r="F258" s="324" t="s">
        <v>1052</v>
      </c>
      <c r="G258" s="327">
        <v>1</v>
      </c>
      <c r="H258" s="327">
        <v>1</v>
      </c>
      <c r="I258" s="326">
        <v>42745</v>
      </c>
      <c r="J258" s="326">
        <v>43100</v>
      </c>
      <c r="K258" s="252">
        <f t="shared" si="58"/>
        <v>50.714285714285715</v>
      </c>
      <c r="L258" s="222" t="s">
        <v>1046</v>
      </c>
      <c r="M258" s="315">
        <v>0</v>
      </c>
      <c r="N258" s="316">
        <f t="shared" si="59"/>
        <v>0</v>
      </c>
      <c r="O258" s="252">
        <f t="shared" si="60"/>
        <v>0</v>
      </c>
      <c r="P258" s="252">
        <f t="shared" si="61"/>
        <v>0</v>
      </c>
      <c r="Q258" s="252">
        <f t="shared" si="62"/>
        <v>0</v>
      </c>
      <c r="R258" s="316"/>
      <c r="S258" s="316"/>
      <c r="T258" s="207" t="s">
        <v>1042</v>
      </c>
      <c r="U258" s="300">
        <f t="shared" si="63"/>
        <v>0</v>
      </c>
      <c r="V258" s="300">
        <f t="shared" si="64"/>
        <v>1</v>
      </c>
      <c r="W258" s="300" t="str">
        <f t="shared" si="65"/>
        <v>EN TERMINO</v>
      </c>
      <c r="X258" s="300" t="str">
        <f t="shared" si="66"/>
        <v>EN TERMINO</v>
      </c>
      <c r="AA258" s="57"/>
    </row>
    <row r="259" spans="1:27" ht="191.25" x14ac:dyDescent="0.2">
      <c r="A259" s="58">
        <v>4</v>
      </c>
      <c r="B259" s="324" t="s">
        <v>1331</v>
      </c>
      <c r="C259" s="222" t="s">
        <v>80</v>
      </c>
      <c r="D259" s="324" t="s">
        <v>1053</v>
      </c>
      <c r="E259" s="324" t="s">
        <v>1054</v>
      </c>
      <c r="F259" s="324" t="s">
        <v>1055</v>
      </c>
      <c r="G259" s="325">
        <v>1</v>
      </c>
      <c r="H259" s="325">
        <v>1</v>
      </c>
      <c r="I259" s="326">
        <v>42745</v>
      </c>
      <c r="J259" s="326">
        <v>43100</v>
      </c>
      <c r="K259" s="252">
        <f t="shared" si="58"/>
        <v>50.714285714285715</v>
      </c>
      <c r="L259" s="222" t="s">
        <v>1046</v>
      </c>
      <c r="M259" s="315">
        <v>0</v>
      </c>
      <c r="N259" s="316">
        <f t="shared" si="59"/>
        <v>0</v>
      </c>
      <c r="O259" s="252">
        <f t="shared" si="60"/>
        <v>0</v>
      </c>
      <c r="P259" s="252">
        <f t="shared" si="61"/>
        <v>0</v>
      </c>
      <c r="Q259" s="252">
        <f t="shared" si="62"/>
        <v>0</v>
      </c>
      <c r="R259" s="316"/>
      <c r="S259" s="316"/>
      <c r="T259" s="207" t="s">
        <v>1042</v>
      </c>
      <c r="U259" s="300">
        <f t="shared" si="63"/>
        <v>0</v>
      </c>
      <c r="V259" s="300">
        <f t="shared" si="64"/>
        <v>1</v>
      </c>
      <c r="W259" s="300" t="str">
        <f t="shared" si="65"/>
        <v>EN TERMINO</v>
      </c>
      <c r="X259" s="300" t="str">
        <f t="shared" si="66"/>
        <v>EN TERMINO</v>
      </c>
      <c r="AA259" s="57"/>
    </row>
    <row r="260" spans="1:27" ht="306" x14ac:dyDescent="0.2">
      <c r="A260" s="58">
        <v>5</v>
      </c>
      <c r="B260" s="324" t="s">
        <v>1332</v>
      </c>
      <c r="C260" s="222" t="s">
        <v>80</v>
      </c>
      <c r="D260" s="324" t="s">
        <v>1056</v>
      </c>
      <c r="E260" s="324" t="s">
        <v>1057</v>
      </c>
      <c r="F260" s="324" t="s">
        <v>1058</v>
      </c>
      <c r="G260" s="325">
        <v>1</v>
      </c>
      <c r="H260" s="325">
        <v>1</v>
      </c>
      <c r="I260" s="326">
        <v>42745</v>
      </c>
      <c r="J260" s="326">
        <v>43100</v>
      </c>
      <c r="K260" s="252">
        <f t="shared" si="58"/>
        <v>50.714285714285715</v>
      </c>
      <c r="L260" s="222" t="s">
        <v>1046</v>
      </c>
      <c r="M260" s="315">
        <v>0</v>
      </c>
      <c r="N260" s="316">
        <f t="shared" si="59"/>
        <v>0</v>
      </c>
      <c r="O260" s="252">
        <f t="shared" si="60"/>
        <v>0</v>
      </c>
      <c r="P260" s="252">
        <f t="shared" si="61"/>
        <v>0</v>
      </c>
      <c r="Q260" s="252">
        <f t="shared" si="62"/>
        <v>0</v>
      </c>
      <c r="R260" s="316"/>
      <c r="S260" s="316"/>
      <c r="T260" s="207" t="s">
        <v>1042</v>
      </c>
      <c r="U260" s="300">
        <f t="shared" si="63"/>
        <v>0</v>
      </c>
      <c r="V260" s="300">
        <f t="shared" si="64"/>
        <v>1</v>
      </c>
      <c r="W260" s="300" t="str">
        <f t="shared" si="65"/>
        <v>EN TERMINO</v>
      </c>
      <c r="X260" s="300" t="str">
        <f t="shared" si="66"/>
        <v>EN TERMINO</v>
      </c>
      <c r="AA260" s="57"/>
    </row>
    <row r="261" spans="1:27" ht="191.25" x14ac:dyDescent="0.2">
      <c r="A261" s="58">
        <v>6</v>
      </c>
      <c r="B261" s="324" t="s">
        <v>1333</v>
      </c>
      <c r="C261" s="222" t="s">
        <v>43</v>
      </c>
      <c r="D261" s="324" t="s">
        <v>1059</v>
      </c>
      <c r="E261" s="328" t="s">
        <v>1060</v>
      </c>
      <c r="F261" s="328" t="s">
        <v>1061</v>
      </c>
      <c r="G261" s="325">
        <v>1</v>
      </c>
      <c r="H261" s="325">
        <v>1</v>
      </c>
      <c r="I261" s="326">
        <v>42745</v>
      </c>
      <c r="J261" s="326">
        <v>43100</v>
      </c>
      <c r="K261" s="252">
        <f t="shared" si="58"/>
        <v>50.714285714285715</v>
      </c>
      <c r="L261" s="222" t="s">
        <v>1046</v>
      </c>
      <c r="M261" s="315">
        <v>0</v>
      </c>
      <c r="N261" s="316">
        <f t="shared" si="59"/>
        <v>0</v>
      </c>
      <c r="O261" s="252">
        <f t="shared" si="60"/>
        <v>0</v>
      </c>
      <c r="P261" s="252">
        <f t="shared" si="61"/>
        <v>0</v>
      </c>
      <c r="Q261" s="252">
        <f t="shared" si="62"/>
        <v>0</v>
      </c>
      <c r="R261" s="316"/>
      <c r="S261" s="316"/>
      <c r="T261" s="207" t="s">
        <v>1042</v>
      </c>
      <c r="U261" s="300">
        <f t="shared" si="63"/>
        <v>0</v>
      </c>
      <c r="V261" s="300">
        <f t="shared" si="64"/>
        <v>1</v>
      </c>
      <c r="W261" s="300" t="str">
        <f t="shared" si="65"/>
        <v>EN TERMINO</v>
      </c>
      <c r="X261" s="300" t="str">
        <f t="shared" si="66"/>
        <v>EN TERMINO</v>
      </c>
      <c r="AA261" s="57"/>
    </row>
    <row r="262" spans="1:27" ht="222" customHeight="1" x14ac:dyDescent="0.2">
      <c r="A262" s="58">
        <v>7</v>
      </c>
      <c r="B262" s="324" t="s">
        <v>1334</v>
      </c>
      <c r="C262" s="222" t="s">
        <v>80</v>
      </c>
      <c r="D262" s="324" t="s">
        <v>1062</v>
      </c>
      <c r="E262" s="328" t="s">
        <v>1063</v>
      </c>
      <c r="F262" s="328" t="s">
        <v>1064</v>
      </c>
      <c r="G262" s="325">
        <v>1</v>
      </c>
      <c r="H262" s="325">
        <v>1</v>
      </c>
      <c r="I262" s="326">
        <v>42745</v>
      </c>
      <c r="J262" s="326">
        <v>43100</v>
      </c>
      <c r="K262" s="252">
        <f t="shared" si="58"/>
        <v>50.714285714285715</v>
      </c>
      <c r="L262" s="222" t="s">
        <v>1046</v>
      </c>
      <c r="M262" s="315">
        <v>0</v>
      </c>
      <c r="N262" s="316">
        <f t="shared" si="59"/>
        <v>0</v>
      </c>
      <c r="O262" s="252">
        <f t="shared" si="60"/>
        <v>0</v>
      </c>
      <c r="P262" s="252">
        <f t="shared" si="61"/>
        <v>0</v>
      </c>
      <c r="Q262" s="252">
        <f t="shared" si="62"/>
        <v>0</v>
      </c>
      <c r="R262" s="316"/>
      <c r="S262" s="316"/>
      <c r="T262" s="207" t="s">
        <v>1042</v>
      </c>
      <c r="U262" s="300">
        <f t="shared" si="63"/>
        <v>0</v>
      </c>
      <c r="V262" s="300">
        <f t="shared" si="64"/>
        <v>1</v>
      </c>
      <c r="W262" s="300" t="str">
        <f t="shared" si="65"/>
        <v>EN TERMINO</v>
      </c>
      <c r="X262" s="300" t="str">
        <f t="shared" si="66"/>
        <v>EN TERMINO</v>
      </c>
      <c r="AA262" s="57"/>
    </row>
    <row r="263" spans="1:27" ht="409.5" x14ac:dyDescent="0.2">
      <c r="A263" s="58">
        <v>8</v>
      </c>
      <c r="B263" s="324" t="s">
        <v>1335</v>
      </c>
      <c r="C263" s="222" t="s">
        <v>43</v>
      </c>
      <c r="D263" s="324" t="s">
        <v>1065</v>
      </c>
      <c r="E263" s="244" t="s">
        <v>1066</v>
      </c>
      <c r="F263" s="244" t="s">
        <v>1067</v>
      </c>
      <c r="G263" s="329">
        <v>1</v>
      </c>
      <c r="H263" s="329">
        <v>1</v>
      </c>
      <c r="I263" s="326">
        <v>42745</v>
      </c>
      <c r="J263" s="330">
        <v>43100</v>
      </c>
      <c r="K263" s="252">
        <f t="shared" si="58"/>
        <v>50.714285714285715</v>
      </c>
      <c r="L263" s="222" t="s">
        <v>1046</v>
      </c>
      <c r="M263" s="315">
        <v>0</v>
      </c>
      <c r="N263" s="316">
        <f t="shared" si="59"/>
        <v>0</v>
      </c>
      <c r="O263" s="252">
        <f t="shared" si="60"/>
        <v>0</v>
      </c>
      <c r="P263" s="252">
        <f t="shared" si="61"/>
        <v>0</v>
      </c>
      <c r="Q263" s="252">
        <f t="shared" si="62"/>
        <v>0</v>
      </c>
      <c r="R263" s="316"/>
      <c r="S263" s="316"/>
      <c r="T263" s="207" t="s">
        <v>1042</v>
      </c>
      <c r="U263" s="300">
        <f t="shared" si="63"/>
        <v>0</v>
      </c>
      <c r="V263" s="300">
        <f t="shared" si="64"/>
        <v>1</v>
      </c>
      <c r="W263" s="300" t="str">
        <f t="shared" si="65"/>
        <v>EN TERMINO</v>
      </c>
      <c r="X263" s="300" t="str">
        <f t="shared" si="66"/>
        <v>EN TERMINO</v>
      </c>
      <c r="AA263" s="57"/>
    </row>
    <row r="264" spans="1:27" ht="38.25" x14ac:dyDescent="0.2">
      <c r="A264" s="58">
        <v>9</v>
      </c>
      <c r="B264" s="324" t="s">
        <v>1336</v>
      </c>
      <c r="C264" s="222" t="s">
        <v>43</v>
      </c>
      <c r="D264" s="324" t="s">
        <v>1068</v>
      </c>
      <c r="E264" s="324" t="s">
        <v>1069</v>
      </c>
      <c r="F264" s="324" t="s">
        <v>1070</v>
      </c>
      <c r="G264" s="329">
        <v>1</v>
      </c>
      <c r="H264" s="329">
        <v>1</v>
      </c>
      <c r="I264" s="326">
        <v>42745</v>
      </c>
      <c r="J264" s="330">
        <v>43100</v>
      </c>
      <c r="K264" s="252">
        <f t="shared" si="58"/>
        <v>50.714285714285715</v>
      </c>
      <c r="L264" s="222" t="s">
        <v>1046</v>
      </c>
      <c r="M264" s="315">
        <v>0</v>
      </c>
      <c r="N264" s="316">
        <f t="shared" si="59"/>
        <v>0</v>
      </c>
      <c r="O264" s="252">
        <f t="shared" si="60"/>
        <v>0</v>
      </c>
      <c r="P264" s="252">
        <f t="shared" si="61"/>
        <v>0</v>
      </c>
      <c r="Q264" s="252">
        <f t="shared" si="62"/>
        <v>0</v>
      </c>
      <c r="R264" s="316"/>
      <c r="S264" s="316"/>
      <c r="T264" s="207" t="s">
        <v>1042</v>
      </c>
      <c r="U264" s="300">
        <f t="shared" si="63"/>
        <v>0</v>
      </c>
      <c r="V264" s="300">
        <f t="shared" si="64"/>
        <v>1</v>
      </c>
      <c r="W264" s="300" t="str">
        <f t="shared" si="65"/>
        <v>EN TERMINO</v>
      </c>
      <c r="X264" s="300" t="str">
        <f t="shared" si="66"/>
        <v>EN TERMINO</v>
      </c>
      <c r="AA264" s="57"/>
    </row>
    <row r="265" spans="1:27" ht="280.5" x14ac:dyDescent="0.2">
      <c r="A265" s="58">
        <v>10</v>
      </c>
      <c r="B265" s="324" t="s">
        <v>1337</v>
      </c>
      <c r="C265" s="222" t="s">
        <v>43</v>
      </c>
      <c r="D265" s="324" t="s">
        <v>1071</v>
      </c>
      <c r="E265" s="324" t="s">
        <v>1072</v>
      </c>
      <c r="F265" s="324" t="s">
        <v>1073</v>
      </c>
      <c r="G265" s="329">
        <v>1</v>
      </c>
      <c r="H265" s="329">
        <v>1</v>
      </c>
      <c r="I265" s="326">
        <v>42745</v>
      </c>
      <c r="J265" s="330">
        <v>43100</v>
      </c>
      <c r="K265" s="252">
        <f t="shared" si="58"/>
        <v>50.714285714285715</v>
      </c>
      <c r="L265" s="222" t="s">
        <v>1046</v>
      </c>
      <c r="M265" s="315">
        <v>0</v>
      </c>
      <c r="N265" s="316">
        <f t="shared" si="59"/>
        <v>0</v>
      </c>
      <c r="O265" s="252">
        <f t="shared" si="60"/>
        <v>0</v>
      </c>
      <c r="P265" s="252">
        <f t="shared" si="61"/>
        <v>0</v>
      </c>
      <c r="Q265" s="252">
        <f t="shared" si="62"/>
        <v>0</v>
      </c>
      <c r="R265" s="316"/>
      <c r="S265" s="316"/>
      <c r="T265" s="207" t="s">
        <v>1042</v>
      </c>
      <c r="U265" s="300">
        <f t="shared" si="63"/>
        <v>0</v>
      </c>
      <c r="V265" s="300">
        <f t="shared" si="64"/>
        <v>1</v>
      </c>
      <c r="W265" s="300" t="str">
        <f t="shared" si="65"/>
        <v>EN TERMINO</v>
      </c>
      <c r="X265" s="300" t="str">
        <f t="shared" si="66"/>
        <v>EN TERMINO</v>
      </c>
      <c r="AA265" s="57"/>
    </row>
    <row r="266" spans="1:27" ht="123" customHeight="1" x14ac:dyDescent="0.2">
      <c r="A266" s="58">
        <v>11</v>
      </c>
      <c r="B266" s="324" t="s">
        <v>1338</v>
      </c>
      <c r="C266" s="222" t="s">
        <v>80</v>
      </c>
      <c r="D266" s="324" t="s">
        <v>1071</v>
      </c>
      <c r="E266" s="324" t="s">
        <v>1072</v>
      </c>
      <c r="F266" s="324" t="s">
        <v>1073</v>
      </c>
      <c r="G266" s="329">
        <v>1</v>
      </c>
      <c r="H266" s="329">
        <v>1</v>
      </c>
      <c r="I266" s="326">
        <v>42745</v>
      </c>
      <c r="J266" s="330">
        <v>43100</v>
      </c>
      <c r="K266" s="252">
        <f t="shared" si="58"/>
        <v>50.714285714285715</v>
      </c>
      <c r="L266" s="222" t="s">
        <v>1046</v>
      </c>
      <c r="M266" s="315">
        <v>0</v>
      </c>
      <c r="N266" s="316">
        <f t="shared" si="59"/>
        <v>0</v>
      </c>
      <c r="O266" s="252">
        <f t="shared" si="60"/>
        <v>0</v>
      </c>
      <c r="P266" s="252">
        <f t="shared" si="61"/>
        <v>0</v>
      </c>
      <c r="Q266" s="252">
        <f t="shared" si="62"/>
        <v>0</v>
      </c>
      <c r="R266" s="316"/>
      <c r="S266" s="316"/>
      <c r="T266" s="207" t="s">
        <v>1042</v>
      </c>
      <c r="U266" s="300">
        <f t="shared" si="63"/>
        <v>0</v>
      </c>
      <c r="V266" s="300">
        <f t="shared" si="64"/>
        <v>1</v>
      </c>
      <c r="W266" s="300" t="str">
        <f t="shared" si="65"/>
        <v>EN TERMINO</v>
      </c>
      <c r="X266" s="300" t="str">
        <f t="shared" si="66"/>
        <v>EN TERMINO</v>
      </c>
      <c r="AA266" s="57"/>
    </row>
    <row r="267" spans="1:27" ht="229.5" x14ac:dyDescent="0.2">
      <c r="A267" s="58">
        <v>12</v>
      </c>
      <c r="B267" s="324" t="s">
        <v>1339</v>
      </c>
      <c r="C267" s="222" t="s">
        <v>43</v>
      </c>
      <c r="D267" s="324" t="s">
        <v>1071</v>
      </c>
      <c r="E267" s="324" t="s">
        <v>1074</v>
      </c>
      <c r="F267" s="324" t="s">
        <v>1075</v>
      </c>
      <c r="G267" s="329">
        <v>1</v>
      </c>
      <c r="H267" s="329">
        <v>1</v>
      </c>
      <c r="I267" s="326">
        <v>42745</v>
      </c>
      <c r="J267" s="330">
        <v>43100</v>
      </c>
      <c r="K267" s="252">
        <f t="shared" si="58"/>
        <v>50.714285714285715</v>
      </c>
      <c r="L267" s="222" t="s">
        <v>1046</v>
      </c>
      <c r="M267" s="315">
        <v>0</v>
      </c>
      <c r="N267" s="316">
        <f t="shared" si="59"/>
        <v>0</v>
      </c>
      <c r="O267" s="252">
        <f t="shared" si="60"/>
        <v>0</v>
      </c>
      <c r="P267" s="252">
        <f t="shared" si="61"/>
        <v>0</v>
      </c>
      <c r="Q267" s="252">
        <f t="shared" si="62"/>
        <v>0</v>
      </c>
      <c r="R267" s="316"/>
      <c r="S267" s="316"/>
      <c r="T267" s="207" t="s">
        <v>1042</v>
      </c>
      <c r="U267" s="300">
        <f t="shared" si="63"/>
        <v>0</v>
      </c>
      <c r="V267" s="300">
        <f t="shared" si="64"/>
        <v>1</v>
      </c>
      <c r="W267" s="300" t="str">
        <f t="shared" si="65"/>
        <v>EN TERMINO</v>
      </c>
      <c r="X267" s="300" t="str">
        <f t="shared" si="66"/>
        <v>EN TERMINO</v>
      </c>
      <c r="AA267" s="57"/>
    </row>
    <row r="268" spans="1:27" ht="308.25" customHeight="1" x14ac:dyDescent="0.2">
      <c r="A268" s="58">
        <v>13</v>
      </c>
      <c r="B268" s="324" t="s">
        <v>1340</v>
      </c>
      <c r="C268" s="222" t="s">
        <v>80</v>
      </c>
      <c r="D268" s="324" t="s">
        <v>1071</v>
      </c>
      <c r="E268" s="324" t="s">
        <v>1076</v>
      </c>
      <c r="F268" s="324" t="s">
        <v>1077</v>
      </c>
      <c r="G268" s="329">
        <v>1</v>
      </c>
      <c r="H268" s="329">
        <v>1</v>
      </c>
      <c r="I268" s="326">
        <v>42745</v>
      </c>
      <c r="J268" s="330">
        <v>43100</v>
      </c>
      <c r="K268" s="252">
        <f t="shared" si="58"/>
        <v>50.714285714285715</v>
      </c>
      <c r="L268" s="222" t="s">
        <v>1046</v>
      </c>
      <c r="M268" s="315">
        <v>0</v>
      </c>
      <c r="N268" s="316">
        <f t="shared" si="59"/>
        <v>0</v>
      </c>
      <c r="O268" s="252">
        <f t="shared" si="60"/>
        <v>0</v>
      </c>
      <c r="P268" s="252">
        <f t="shared" si="61"/>
        <v>0</v>
      </c>
      <c r="Q268" s="252">
        <f t="shared" si="62"/>
        <v>0</v>
      </c>
      <c r="R268" s="316"/>
      <c r="S268" s="316"/>
      <c r="T268" s="207" t="s">
        <v>1042</v>
      </c>
      <c r="U268" s="300">
        <f>IF(N268=100%,2,0)</f>
        <v>0</v>
      </c>
      <c r="V268" s="300">
        <f>IF(J268&lt;$T$2,0,1)</f>
        <v>1</v>
      </c>
      <c r="W268" s="300" t="str">
        <f t="shared" si="65"/>
        <v>EN TERMINO</v>
      </c>
      <c r="X268" s="300" t="str">
        <f t="shared" si="66"/>
        <v>EN TERMINO</v>
      </c>
      <c r="AA268" s="57"/>
    </row>
    <row r="269" spans="1:27" ht="127.5" x14ac:dyDescent="0.2">
      <c r="A269" s="58">
        <v>14</v>
      </c>
      <c r="B269" s="324" t="s">
        <v>1341</v>
      </c>
      <c r="C269" s="222" t="s">
        <v>80</v>
      </c>
      <c r="D269" s="324" t="s">
        <v>1071</v>
      </c>
      <c r="E269" s="324" t="s">
        <v>1072</v>
      </c>
      <c r="F269" s="324" t="s">
        <v>1073</v>
      </c>
      <c r="G269" s="329">
        <v>1</v>
      </c>
      <c r="H269" s="329">
        <v>1</v>
      </c>
      <c r="I269" s="326">
        <v>42745</v>
      </c>
      <c r="J269" s="330">
        <v>43100</v>
      </c>
      <c r="K269" s="252">
        <f>+(J269-I269)/7</f>
        <v>50.714285714285715</v>
      </c>
      <c r="L269" s="222" t="s">
        <v>1046</v>
      </c>
      <c r="M269" s="315">
        <v>0</v>
      </c>
      <c r="N269" s="316">
        <f>IF(M269/H269&gt;1,1,+M269/H269)</f>
        <v>0</v>
      </c>
      <c r="O269" s="252">
        <f>+K269*N269</f>
        <v>0</v>
      </c>
      <c r="P269" s="252">
        <f>IF(J269&lt;=$R$7,O269,0)</f>
        <v>0</v>
      </c>
      <c r="Q269" s="252">
        <f>IF($R$7&gt;=J269,K269,0)</f>
        <v>0</v>
      </c>
      <c r="R269" s="316"/>
      <c r="S269" s="316"/>
      <c r="T269" s="207" t="s">
        <v>1042</v>
      </c>
      <c r="U269" s="300">
        <f t="shared" ref="U269" si="67">IF(N269=100%,2,0)</f>
        <v>0</v>
      </c>
      <c r="V269" s="300">
        <f t="shared" ref="V269" si="68">IF(J269&lt;$T$2,0,1)</f>
        <v>1</v>
      </c>
      <c r="W269" s="300" t="str">
        <f t="shared" si="65"/>
        <v>EN TERMINO</v>
      </c>
      <c r="X269" s="300" t="str">
        <f t="shared" si="66"/>
        <v>EN TERMINO</v>
      </c>
      <c r="AA269" s="57"/>
    </row>
    <row r="270" spans="1:27" ht="12.75" x14ac:dyDescent="0.2">
      <c r="A270" s="31" t="s">
        <v>1078</v>
      </c>
      <c r="B270" s="245"/>
      <c r="C270" s="228"/>
      <c r="D270" s="294"/>
      <c r="E270" s="294"/>
      <c r="F270" s="295"/>
      <c r="G270" s="246"/>
      <c r="H270" s="246"/>
      <c r="I270" s="296"/>
      <c r="J270" s="296"/>
      <c r="K270" s="248"/>
      <c r="L270" s="249"/>
      <c r="M270" s="249"/>
      <c r="N270" s="297"/>
      <c r="O270" s="248"/>
      <c r="P270" s="248"/>
      <c r="Q270" s="248"/>
      <c r="R270" s="249"/>
      <c r="S270" s="249"/>
      <c r="T270" s="298"/>
      <c r="U270" s="249"/>
      <c r="V270" s="249"/>
      <c r="W270" s="249"/>
      <c r="X270" s="250"/>
      <c r="AA270" s="59"/>
    </row>
    <row r="271" spans="1:27" ht="178.5" x14ac:dyDescent="0.2">
      <c r="A271" s="53">
        <v>1</v>
      </c>
      <c r="B271" s="207" t="s">
        <v>1342</v>
      </c>
      <c r="C271" s="207" t="s">
        <v>43</v>
      </c>
      <c r="D271" s="207" t="s">
        <v>1079</v>
      </c>
      <c r="E271" s="207" t="s">
        <v>1080</v>
      </c>
      <c r="F271" s="302" t="s">
        <v>1081</v>
      </c>
      <c r="G271" s="266" t="s">
        <v>1082</v>
      </c>
      <c r="H271" s="222">
        <v>14</v>
      </c>
      <c r="I271" s="331">
        <v>42733</v>
      </c>
      <c r="J271" s="331">
        <v>42825</v>
      </c>
      <c r="K271" s="252">
        <f>(+J271-I271)/7</f>
        <v>13.142857142857142</v>
      </c>
      <c r="L271" s="222" t="s">
        <v>1046</v>
      </c>
      <c r="M271" s="332">
        <v>2</v>
      </c>
      <c r="N271" s="333">
        <f>IF(M271/H271&gt;1,1,+M271/H271)</f>
        <v>0.14285714285714285</v>
      </c>
      <c r="O271" s="334">
        <f>+K271*N271</f>
        <v>1.8775510204081631</v>
      </c>
      <c r="P271" s="334">
        <f>IF(J271&lt;=$R$7,O271,0)</f>
        <v>0</v>
      </c>
      <c r="Q271" s="334">
        <f>IF($R$7&gt;=J271,K271,0)</f>
        <v>0</v>
      </c>
      <c r="R271" s="335"/>
      <c r="S271" s="335"/>
      <c r="T271" s="207" t="s">
        <v>1083</v>
      </c>
      <c r="U271" s="300">
        <f>IF(N271=100%,2,0)</f>
        <v>0</v>
      </c>
      <c r="V271" s="300">
        <f t="shared" ref="V271:V280" si="69">IF(J271&lt;$T$2,0,1)</f>
        <v>0</v>
      </c>
      <c r="W271" s="300" t="str">
        <f>IF(U271+V271&gt;1,"CUMPLIDA",IF(V271=1,"EN TERMINO","VENCIDA"))</f>
        <v>VENCIDA</v>
      </c>
      <c r="X271" s="300" t="str">
        <f>IF(W271="CUMPLIDA","CUMPLIDA",IF(W271="EN TERMINO","EN TERMINO","VENCIDA"))</f>
        <v>VENCIDA</v>
      </c>
      <c r="AA271" s="59"/>
    </row>
    <row r="272" spans="1:27" ht="267.75" x14ac:dyDescent="0.2">
      <c r="A272" s="53">
        <v>3</v>
      </c>
      <c r="B272" s="207" t="s">
        <v>1343</v>
      </c>
      <c r="C272" s="207" t="s">
        <v>43</v>
      </c>
      <c r="D272" s="207" t="s">
        <v>1084</v>
      </c>
      <c r="E272" s="207" t="s">
        <v>1085</v>
      </c>
      <c r="F272" s="207" t="s">
        <v>1086</v>
      </c>
      <c r="G272" s="266" t="s">
        <v>1087</v>
      </c>
      <c r="H272" s="222">
        <v>4</v>
      </c>
      <c r="I272" s="232">
        <v>42735</v>
      </c>
      <c r="J272" s="232">
        <v>42916</v>
      </c>
      <c r="K272" s="252">
        <f>(+J272-I272)/7</f>
        <v>25.857142857142858</v>
      </c>
      <c r="L272" s="222" t="s">
        <v>1046</v>
      </c>
      <c r="M272" s="336">
        <v>2.8</v>
      </c>
      <c r="N272" s="337">
        <f t="shared" ref="N272:N280" si="70">IF(M272/H272&gt;1,1,+M272/H272)</f>
        <v>0.7</v>
      </c>
      <c r="O272" s="252">
        <f t="shared" ref="O272:O280" si="71">+K272*N272</f>
        <v>18.099999999999998</v>
      </c>
      <c r="P272" s="252">
        <f t="shared" ref="P272:P280" si="72">IF(J272&lt;=$R$7,O272,0)</f>
        <v>0</v>
      </c>
      <c r="Q272" s="252">
        <f t="shared" ref="Q272:Q280" si="73">IF($R$7&gt;=J272,K272,0)</f>
        <v>0</v>
      </c>
      <c r="R272" s="335"/>
      <c r="S272" s="335"/>
      <c r="T272" s="207" t="s">
        <v>1088</v>
      </c>
      <c r="U272" s="300">
        <f t="shared" ref="U272:U280" si="74">IF(N272=100%,2,0)</f>
        <v>0</v>
      </c>
      <c r="V272" s="300">
        <f t="shared" si="69"/>
        <v>1</v>
      </c>
      <c r="W272" s="300" t="str">
        <f t="shared" ref="W272:W280" si="75">IF(U272+V272&gt;1,"CUMPLIDA",IF(V272=1,"EN TERMINO","VENCIDA"))</f>
        <v>EN TERMINO</v>
      </c>
      <c r="X272" s="300" t="str">
        <f>IF(W272="CUMPLIDA","CUMPLIDA",IF(W272="EN TERMINO","EN TERMINO","VENCIDA"))</f>
        <v>EN TERMINO</v>
      </c>
      <c r="AA272" s="59"/>
    </row>
    <row r="273" spans="1:27" ht="102" x14ac:dyDescent="0.2">
      <c r="A273" s="53">
        <v>14</v>
      </c>
      <c r="B273" s="207" t="s">
        <v>1344</v>
      </c>
      <c r="C273" s="207" t="s">
        <v>80</v>
      </c>
      <c r="D273" s="207" t="s">
        <v>1089</v>
      </c>
      <c r="E273" s="207" t="s">
        <v>1090</v>
      </c>
      <c r="F273" s="207" t="s">
        <v>1091</v>
      </c>
      <c r="G273" s="266" t="s">
        <v>1092</v>
      </c>
      <c r="H273" s="222">
        <v>3</v>
      </c>
      <c r="I273" s="209">
        <v>42500</v>
      </c>
      <c r="J273" s="209">
        <v>42735</v>
      </c>
      <c r="K273" s="252">
        <f t="shared" ref="K273:K280" si="76">(+J273-I273)/7</f>
        <v>33.571428571428569</v>
      </c>
      <c r="L273" s="222" t="s">
        <v>1046</v>
      </c>
      <c r="M273" s="332">
        <v>3</v>
      </c>
      <c r="N273" s="337">
        <f t="shared" si="70"/>
        <v>1</v>
      </c>
      <c r="O273" s="252">
        <f t="shared" si="71"/>
        <v>33.571428571428569</v>
      </c>
      <c r="P273" s="252">
        <f t="shared" si="72"/>
        <v>33.571428571428569</v>
      </c>
      <c r="Q273" s="252">
        <f t="shared" si="73"/>
        <v>33.571428571428569</v>
      </c>
      <c r="R273" s="335"/>
      <c r="S273" s="335"/>
      <c r="T273" s="207" t="s">
        <v>1093</v>
      </c>
      <c r="U273" s="300">
        <f t="shared" si="74"/>
        <v>2</v>
      </c>
      <c r="V273" s="300">
        <f t="shared" si="69"/>
        <v>0</v>
      </c>
      <c r="W273" s="300" t="str">
        <f t="shared" si="75"/>
        <v>CUMPLIDA</v>
      </c>
      <c r="X273" s="300" t="str">
        <f t="shared" ref="X273:X279" si="77">IF(W273="CUMPLIDA","CUMPLIDA",IF(W273="EN TERMINO","EN TERMINO","VENCIDA"))</f>
        <v>CUMPLIDA</v>
      </c>
      <c r="AA273" s="59"/>
    </row>
    <row r="274" spans="1:27" ht="178.5" x14ac:dyDescent="0.2">
      <c r="A274" s="53">
        <v>16</v>
      </c>
      <c r="B274" s="207" t="s">
        <v>1345</v>
      </c>
      <c r="C274" s="207" t="s">
        <v>80</v>
      </c>
      <c r="D274" s="207" t="s">
        <v>1094</v>
      </c>
      <c r="E274" s="207" t="s">
        <v>1095</v>
      </c>
      <c r="F274" s="207" t="s">
        <v>1086</v>
      </c>
      <c r="G274" s="266" t="s">
        <v>1087</v>
      </c>
      <c r="H274" s="222">
        <v>1</v>
      </c>
      <c r="I274" s="232">
        <v>42735</v>
      </c>
      <c r="J274" s="232">
        <v>43100</v>
      </c>
      <c r="K274" s="252">
        <f t="shared" si="76"/>
        <v>52.142857142857146</v>
      </c>
      <c r="L274" s="222" t="s">
        <v>1046</v>
      </c>
      <c r="M274" s="338">
        <v>0.25</v>
      </c>
      <c r="N274" s="337">
        <f t="shared" si="70"/>
        <v>0.25</v>
      </c>
      <c r="O274" s="252">
        <f t="shared" si="71"/>
        <v>13.035714285714286</v>
      </c>
      <c r="P274" s="252">
        <f t="shared" si="72"/>
        <v>0</v>
      </c>
      <c r="Q274" s="252">
        <f t="shared" si="73"/>
        <v>0</v>
      </c>
      <c r="R274" s="335"/>
      <c r="S274" s="335"/>
      <c r="T274" s="207" t="s">
        <v>1096</v>
      </c>
      <c r="U274" s="300">
        <f t="shared" si="74"/>
        <v>0</v>
      </c>
      <c r="V274" s="300">
        <f t="shared" si="69"/>
        <v>1</v>
      </c>
      <c r="W274" s="300" t="str">
        <f t="shared" si="75"/>
        <v>EN TERMINO</v>
      </c>
      <c r="X274" s="300" t="str">
        <f t="shared" si="77"/>
        <v>EN TERMINO</v>
      </c>
      <c r="AA274" s="59"/>
    </row>
    <row r="275" spans="1:27" ht="409.5" x14ac:dyDescent="0.2">
      <c r="A275" s="53">
        <v>18</v>
      </c>
      <c r="B275" s="207" t="s">
        <v>1346</v>
      </c>
      <c r="C275" s="207" t="s">
        <v>80</v>
      </c>
      <c r="D275" s="207" t="s">
        <v>1097</v>
      </c>
      <c r="E275" s="207" t="s">
        <v>1098</v>
      </c>
      <c r="F275" s="207" t="s">
        <v>1099</v>
      </c>
      <c r="G275" s="266" t="s">
        <v>1100</v>
      </c>
      <c r="H275" s="222">
        <v>1</v>
      </c>
      <c r="I275" s="209">
        <v>42500</v>
      </c>
      <c r="J275" s="209">
        <v>42674</v>
      </c>
      <c r="K275" s="252">
        <f t="shared" si="76"/>
        <v>24.857142857142858</v>
      </c>
      <c r="L275" s="222" t="s">
        <v>1046</v>
      </c>
      <c r="M275" s="332">
        <v>1</v>
      </c>
      <c r="N275" s="337">
        <f t="shared" si="70"/>
        <v>1</v>
      </c>
      <c r="O275" s="252">
        <f t="shared" si="71"/>
        <v>24.857142857142858</v>
      </c>
      <c r="P275" s="252">
        <f t="shared" si="72"/>
        <v>24.857142857142858</v>
      </c>
      <c r="Q275" s="252">
        <f t="shared" si="73"/>
        <v>24.857142857142858</v>
      </c>
      <c r="R275" s="335"/>
      <c r="S275" s="335"/>
      <c r="T275" s="207" t="s">
        <v>1101</v>
      </c>
      <c r="U275" s="300">
        <f t="shared" si="74"/>
        <v>2</v>
      </c>
      <c r="V275" s="300">
        <f t="shared" si="69"/>
        <v>0</v>
      </c>
      <c r="W275" s="300" t="str">
        <f t="shared" si="75"/>
        <v>CUMPLIDA</v>
      </c>
      <c r="X275" s="300" t="str">
        <f t="shared" si="77"/>
        <v>CUMPLIDA</v>
      </c>
      <c r="AA275" s="59"/>
    </row>
    <row r="276" spans="1:27" ht="409.5" x14ac:dyDescent="0.2">
      <c r="A276" s="53">
        <v>19</v>
      </c>
      <c r="B276" s="207" t="s">
        <v>1347</v>
      </c>
      <c r="C276" s="207" t="s">
        <v>80</v>
      </c>
      <c r="D276" s="207" t="s">
        <v>1102</v>
      </c>
      <c r="E276" s="207" t="s">
        <v>1103</v>
      </c>
      <c r="F276" s="207" t="s">
        <v>1099</v>
      </c>
      <c r="G276" s="266" t="s">
        <v>1100</v>
      </c>
      <c r="H276" s="222">
        <v>1</v>
      </c>
      <c r="I276" s="209">
        <v>42500</v>
      </c>
      <c r="J276" s="209">
        <v>42674</v>
      </c>
      <c r="K276" s="252">
        <f t="shared" si="76"/>
        <v>24.857142857142858</v>
      </c>
      <c r="L276" s="222" t="s">
        <v>1046</v>
      </c>
      <c r="M276" s="332">
        <v>1</v>
      </c>
      <c r="N276" s="337">
        <f t="shared" si="70"/>
        <v>1</v>
      </c>
      <c r="O276" s="252">
        <f t="shared" si="71"/>
        <v>24.857142857142858</v>
      </c>
      <c r="P276" s="252">
        <f t="shared" si="72"/>
        <v>24.857142857142858</v>
      </c>
      <c r="Q276" s="252">
        <f t="shared" si="73"/>
        <v>24.857142857142858</v>
      </c>
      <c r="R276" s="335"/>
      <c r="S276" s="335"/>
      <c r="T276" s="207" t="s">
        <v>1104</v>
      </c>
      <c r="U276" s="300">
        <f t="shared" si="74"/>
        <v>2</v>
      </c>
      <c r="V276" s="300">
        <f t="shared" si="69"/>
        <v>0</v>
      </c>
      <c r="W276" s="300" t="str">
        <f t="shared" si="75"/>
        <v>CUMPLIDA</v>
      </c>
      <c r="X276" s="300" t="str">
        <f t="shared" si="77"/>
        <v>CUMPLIDA</v>
      </c>
      <c r="AA276" s="59"/>
    </row>
    <row r="277" spans="1:27" ht="409.5" x14ac:dyDescent="0.2">
      <c r="A277" s="53">
        <v>25</v>
      </c>
      <c r="B277" s="207" t="s">
        <v>1348</v>
      </c>
      <c r="C277" s="207" t="s">
        <v>80</v>
      </c>
      <c r="D277" s="207" t="s">
        <v>1105</v>
      </c>
      <c r="E277" s="207" t="s">
        <v>1103</v>
      </c>
      <c r="F277" s="207" t="s">
        <v>1099</v>
      </c>
      <c r="G277" s="266" t="s">
        <v>1100</v>
      </c>
      <c r="H277" s="222">
        <v>1</v>
      </c>
      <c r="I277" s="209">
        <v>42500</v>
      </c>
      <c r="J277" s="209">
        <v>42674</v>
      </c>
      <c r="K277" s="252">
        <f t="shared" si="76"/>
        <v>24.857142857142858</v>
      </c>
      <c r="L277" s="222" t="s">
        <v>1046</v>
      </c>
      <c r="M277" s="332">
        <v>1</v>
      </c>
      <c r="N277" s="337">
        <f t="shared" si="70"/>
        <v>1</v>
      </c>
      <c r="O277" s="252">
        <f t="shared" si="71"/>
        <v>24.857142857142858</v>
      </c>
      <c r="P277" s="252">
        <f t="shared" si="72"/>
        <v>24.857142857142858</v>
      </c>
      <c r="Q277" s="252">
        <f t="shared" si="73"/>
        <v>24.857142857142858</v>
      </c>
      <c r="R277" s="335"/>
      <c r="S277" s="335"/>
      <c r="T277" s="207" t="s">
        <v>1106</v>
      </c>
      <c r="U277" s="300">
        <f t="shared" si="74"/>
        <v>2</v>
      </c>
      <c r="V277" s="300">
        <f t="shared" si="69"/>
        <v>0</v>
      </c>
      <c r="W277" s="300" t="str">
        <f t="shared" si="75"/>
        <v>CUMPLIDA</v>
      </c>
      <c r="X277" s="300" t="str">
        <f t="shared" si="77"/>
        <v>CUMPLIDA</v>
      </c>
      <c r="AA277" s="59"/>
    </row>
    <row r="278" spans="1:27" ht="255" x14ac:dyDescent="0.2">
      <c r="A278" s="53">
        <v>49</v>
      </c>
      <c r="B278" s="207" t="s">
        <v>1349</v>
      </c>
      <c r="C278" s="207" t="s">
        <v>80</v>
      </c>
      <c r="D278" s="207" t="s">
        <v>1107</v>
      </c>
      <c r="E278" s="207" t="s">
        <v>1108</v>
      </c>
      <c r="F278" s="207" t="s">
        <v>1109</v>
      </c>
      <c r="G278" s="266" t="s">
        <v>1110</v>
      </c>
      <c r="H278" s="222">
        <v>1</v>
      </c>
      <c r="I278" s="209">
        <v>42500</v>
      </c>
      <c r="J278" s="209">
        <v>42735</v>
      </c>
      <c r="K278" s="252">
        <f t="shared" si="76"/>
        <v>33.571428571428569</v>
      </c>
      <c r="L278" s="222" t="s">
        <v>1046</v>
      </c>
      <c r="M278" s="332">
        <v>1</v>
      </c>
      <c r="N278" s="337">
        <f t="shared" si="70"/>
        <v>1</v>
      </c>
      <c r="O278" s="252">
        <f t="shared" si="71"/>
        <v>33.571428571428569</v>
      </c>
      <c r="P278" s="252">
        <f t="shared" si="72"/>
        <v>33.571428571428569</v>
      </c>
      <c r="Q278" s="252">
        <f t="shared" si="73"/>
        <v>33.571428571428569</v>
      </c>
      <c r="R278" s="335"/>
      <c r="S278" s="335"/>
      <c r="T278" s="207" t="s">
        <v>1111</v>
      </c>
      <c r="U278" s="300">
        <f t="shared" si="74"/>
        <v>2</v>
      </c>
      <c r="V278" s="300">
        <f t="shared" si="69"/>
        <v>0</v>
      </c>
      <c r="W278" s="300" t="str">
        <f t="shared" si="75"/>
        <v>CUMPLIDA</v>
      </c>
      <c r="X278" s="300" t="str">
        <f t="shared" si="77"/>
        <v>CUMPLIDA</v>
      </c>
      <c r="AA278" s="59"/>
    </row>
    <row r="279" spans="1:27" ht="255" x14ac:dyDescent="0.2">
      <c r="A279" s="53">
        <v>50</v>
      </c>
      <c r="B279" s="207" t="s">
        <v>1350</v>
      </c>
      <c r="C279" s="207" t="s">
        <v>80</v>
      </c>
      <c r="D279" s="207" t="s">
        <v>1112</v>
      </c>
      <c r="E279" s="207" t="s">
        <v>1113</v>
      </c>
      <c r="F279" s="207" t="s">
        <v>1114</v>
      </c>
      <c r="G279" s="266" t="s">
        <v>1115</v>
      </c>
      <c r="H279" s="222">
        <v>1</v>
      </c>
      <c r="I279" s="232">
        <v>42735</v>
      </c>
      <c r="J279" s="232">
        <v>42916</v>
      </c>
      <c r="K279" s="252">
        <f t="shared" si="76"/>
        <v>25.857142857142858</v>
      </c>
      <c r="L279" s="222" t="s">
        <v>1046</v>
      </c>
      <c r="M279" s="336">
        <v>0.5</v>
      </c>
      <c r="N279" s="337">
        <f t="shared" si="70"/>
        <v>0.5</v>
      </c>
      <c r="O279" s="252">
        <f t="shared" si="71"/>
        <v>12.928571428571429</v>
      </c>
      <c r="P279" s="252">
        <f t="shared" si="72"/>
        <v>0</v>
      </c>
      <c r="Q279" s="252">
        <f t="shared" si="73"/>
        <v>0</v>
      </c>
      <c r="R279" s="335"/>
      <c r="S279" s="335"/>
      <c r="T279" s="207" t="s">
        <v>1116</v>
      </c>
      <c r="U279" s="300">
        <f t="shared" si="74"/>
        <v>0</v>
      </c>
      <c r="V279" s="300">
        <f t="shared" si="69"/>
        <v>1</v>
      </c>
      <c r="W279" s="300" t="str">
        <f t="shared" si="75"/>
        <v>EN TERMINO</v>
      </c>
      <c r="X279" s="300" t="str">
        <f t="shared" si="77"/>
        <v>EN TERMINO</v>
      </c>
      <c r="AA279" s="59"/>
    </row>
    <row r="280" spans="1:27" ht="409.5" x14ac:dyDescent="0.2">
      <c r="A280" s="53">
        <v>54</v>
      </c>
      <c r="B280" s="207" t="s">
        <v>1351</v>
      </c>
      <c r="C280" s="207" t="s">
        <v>80</v>
      </c>
      <c r="D280" s="207" t="s">
        <v>1117</v>
      </c>
      <c r="E280" s="207" t="s">
        <v>1118</v>
      </c>
      <c r="F280" s="207" t="s">
        <v>1119</v>
      </c>
      <c r="G280" s="266" t="s">
        <v>642</v>
      </c>
      <c r="H280" s="222">
        <v>1</v>
      </c>
      <c r="I280" s="209">
        <v>42500</v>
      </c>
      <c r="J280" s="209">
        <v>42735</v>
      </c>
      <c r="K280" s="252">
        <f t="shared" si="76"/>
        <v>33.571428571428569</v>
      </c>
      <c r="L280" s="222" t="s">
        <v>1046</v>
      </c>
      <c r="M280" s="332">
        <v>1</v>
      </c>
      <c r="N280" s="337">
        <f t="shared" si="70"/>
        <v>1</v>
      </c>
      <c r="O280" s="252">
        <f t="shared" si="71"/>
        <v>33.571428571428569</v>
      </c>
      <c r="P280" s="252">
        <f t="shared" si="72"/>
        <v>33.571428571428569</v>
      </c>
      <c r="Q280" s="252">
        <f t="shared" si="73"/>
        <v>33.571428571428569</v>
      </c>
      <c r="R280" s="335"/>
      <c r="S280" s="335"/>
      <c r="T280" s="207" t="s">
        <v>1120</v>
      </c>
      <c r="U280" s="300">
        <f t="shared" si="74"/>
        <v>2</v>
      </c>
      <c r="V280" s="300">
        <f t="shared" si="69"/>
        <v>0</v>
      </c>
      <c r="W280" s="300" t="str">
        <f t="shared" si="75"/>
        <v>CUMPLIDA</v>
      </c>
      <c r="X280" s="300" t="str">
        <f>IF(W280="CUMPLIDA","CUMPLIDA",IF(W280="EN TERMINO","EN TERMINO","VENCIDA"))</f>
        <v>CUMPLIDA</v>
      </c>
      <c r="AA280" s="59"/>
    </row>
    <row r="281" spans="1:27" s="60" customFormat="1" ht="23.25" customHeight="1" x14ac:dyDescent="0.25">
      <c r="A281" s="350" t="s">
        <v>1121</v>
      </c>
      <c r="B281" s="351"/>
      <c r="C281" s="351"/>
      <c r="D281" s="351"/>
      <c r="E281" s="351"/>
      <c r="F281" s="351"/>
      <c r="G281" s="351"/>
      <c r="H281" s="351"/>
      <c r="I281" s="352"/>
      <c r="J281" s="296"/>
      <c r="K281" s="248"/>
      <c r="L281" s="249"/>
      <c r="M281" s="249"/>
      <c r="N281" s="297"/>
      <c r="O281" s="248"/>
      <c r="P281" s="248"/>
      <c r="Q281" s="248"/>
      <c r="R281" s="249"/>
      <c r="S281" s="249"/>
      <c r="T281" s="298"/>
      <c r="U281" s="249"/>
      <c r="V281" s="249"/>
      <c r="W281" s="249"/>
      <c r="X281" s="250"/>
      <c r="AA281" s="61"/>
    </row>
    <row r="282" spans="1:27" s="62" customFormat="1" ht="114.75" x14ac:dyDescent="0.2">
      <c r="A282" s="53">
        <v>16</v>
      </c>
      <c r="B282" s="207" t="s">
        <v>1352</v>
      </c>
      <c r="C282" s="207" t="s">
        <v>80</v>
      </c>
      <c r="D282" s="207" t="s">
        <v>1122</v>
      </c>
      <c r="E282" s="218" t="s">
        <v>1123</v>
      </c>
      <c r="F282" s="218" t="s">
        <v>1124</v>
      </c>
      <c r="G282" s="218" t="s">
        <v>1125</v>
      </c>
      <c r="H282" s="219">
        <v>1</v>
      </c>
      <c r="I282" s="301">
        <v>42522</v>
      </c>
      <c r="J282" s="301">
        <v>42735</v>
      </c>
      <c r="K282" s="339">
        <f>(J282-I282)/7</f>
        <v>30.428571428571427</v>
      </c>
      <c r="L282" s="211" t="s">
        <v>966</v>
      </c>
      <c r="M282" s="303">
        <v>1</v>
      </c>
      <c r="N282" s="333">
        <f>IF(M282/H282&gt;1,1,+M282/H282)</f>
        <v>1</v>
      </c>
      <c r="O282" s="334">
        <f>+K282*N282</f>
        <v>30.428571428571427</v>
      </c>
      <c r="P282" s="334">
        <f>IF(J282&lt;=$R$7,O282,0)</f>
        <v>30.428571428571427</v>
      </c>
      <c r="Q282" s="334">
        <f>IF($R$7&gt;=J282,K282,0)</f>
        <v>30.428571428571427</v>
      </c>
      <c r="R282" s="316"/>
      <c r="S282" s="316"/>
      <c r="T282" s="207" t="s">
        <v>1126</v>
      </c>
      <c r="U282" s="300">
        <f>IF(N282=100%,2,0)</f>
        <v>2</v>
      </c>
      <c r="V282" s="300">
        <f>IF(J282&lt;$T$2,0,1)</f>
        <v>0</v>
      </c>
      <c r="W282" s="300" t="str">
        <f>IF(U282+V282&gt;1,"CUMPLIDA",IF(V282=1,"EN TERMINO","VENCIDA"))</f>
        <v>CUMPLIDA</v>
      </c>
      <c r="X282" s="300" t="str">
        <f>IF(W282="CUMPLIDA","CUMPLIDA",IF(W282="EN TERMINO","EN TERMINO","VENCIDA"))</f>
        <v>CUMPLIDA</v>
      </c>
      <c r="AA282" s="63"/>
    </row>
    <row r="283" spans="1:27" s="62" customFormat="1" ht="12.75" x14ac:dyDescent="0.2">
      <c r="A283" s="31" t="s">
        <v>1127</v>
      </c>
      <c r="B283" s="245"/>
      <c r="C283" s="228"/>
      <c r="D283" s="294"/>
      <c r="E283" s="294"/>
      <c r="F283" s="295"/>
      <c r="G283" s="246"/>
      <c r="H283" s="246"/>
      <c r="I283" s="296"/>
      <c r="J283" s="296"/>
      <c r="K283" s="248"/>
      <c r="L283" s="249"/>
      <c r="M283" s="249"/>
      <c r="N283" s="297"/>
      <c r="O283" s="248"/>
      <c r="P283" s="248"/>
      <c r="Q283" s="248"/>
      <c r="R283" s="249"/>
      <c r="S283" s="249"/>
      <c r="T283" s="298"/>
      <c r="U283" s="249"/>
      <c r="V283" s="249"/>
      <c r="W283" s="249"/>
      <c r="X283" s="250"/>
      <c r="AA283" s="64"/>
    </row>
    <row r="284" spans="1:27" s="62" customFormat="1" ht="140.25" x14ac:dyDescent="0.2">
      <c r="A284" s="65">
        <v>2</v>
      </c>
      <c r="B284" s="217" t="s">
        <v>1353</v>
      </c>
      <c r="C284" s="340" t="s">
        <v>43</v>
      </c>
      <c r="D284" s="217" t="s">
        <v>1128</v>
      </c>
      <c r="E284" s="217" t="s">
        <v>882</v>
      </c>
      <c r="F284" s="217" t="s">
        <v>712</v>
      </c>
      <c r="G284" s="303" t="s">
        <v>642</v>
      </c>
      <c r="H284" s="303">
        <v>1</v>
      </c>
      <c r="I284" s="301">
        <v>42522</v>
      </c>
      <c r="J284" s="301">
        <v>42887</v>
      </c>
      <c r="K284" s="210">
        <f>(+J284-I284)/7</f>
        <v>52.142857142857146</v>
      </c>
      <c r="L284" s="211" t="s">
        <v>1129</v>
      </c>
      <c r="M284" s="299">
        <v>0.15</v>
      </c>
      <c r="N284" s="337">
        <f t="shared" ref="N284:N286" si="78">IF(M284/H284&gt;1,1,+M284/H284)</f>
        <v>0.15</v>
      </c>
      <c r="O284" s="299">
        <f t="shared" ref="O284:O286" si="79">+K284*N284</f>
        <v>7.8214285714285712</v>
      </c>
      <c r="P284" s="299">
        <f t="shared" ref="P284:P286" si="80">IF(J284&lt;=$R$7,O284,0)</f>
        <v>0</v>
      </c>
      <c r="Q284" s="252">
        <f t="shared" ref="Q284:Q286" si="81">IF($R$7&gt;=J284,K284,0)</f>
        <v>0</v>
      </c>
      <c r="R284" s="341"/>
      <c r="S284" s="341"/>
      <c r="T284" s="213" t="s">
        <v>1130</v>
      </c>
      <c r="U284" s="300">
        <f t="shared" ref="U284:U286" si="82">IF(N284=100%,2,0)</f>
        <v>0</v>
      </c>
      <c r="V284" s="300">
        <f t="shared" ref="V284:V286" si="83">IF(J284&lt;$T$2,0,1)</f>
        <v>1</v>
      </c>
      <c r="W284" s="300" t="str">
        <f t="shared" ref="W284:W286" si="84">IF(U284+V284&gt;1,"CUMPLIDA",IF(V284=1,"EN TERMINO","VENCIDA"))</f>
        <v>EN TERMINO</v>
      </c>
      <c r="X284" s="300" t="str">
        <f>IF(W284="CUMPLIDA","CUMPLIDA",IF(W284="EN TERMINO","EN TERMINO","VENCIDA"))</f>
        <v>EN TERMINO</v>
      </c>
      <c r="AA284" s="64"/>
    </row>
    <row r="285" spans="1:27" s="62" customFormat="1" ht="165.75" x14ac:dyDescent="0.2">
      <c r="A285" s="66">
        <v>10</v>
      </c>
      <c r="B285" s="207" t="s">
        <v>1354</v>
      </c>
      <c r="C285" s="266" t="s">
        <v>43</v>
      </c>
      <c r="D285" s="207" t="s">
        <v>1131</v>
      </c>
      <c r="E285" s="207" t="s">
        <v>1132</v>
      </c>
      <c r="F285" s="207" t="s">
        <v>1133</v>
      </c>
      <c r="G285" s="211" t="s">
        <v>1134</v>
      </c>
      <c r="H285" s="211">
        <v>1</v>
      </c>
      <c r="I285" s="271">
        <v>42370</v>
      </c>
      <c r="J285" s="271">
        <v>42735</v>
      </c>
      <c r="K285" s="210">
        <f t="shared" ref="K285:K286" si="85">(+J285-I285)/7</f>
        <v>52.142857142857146</v>
      </c>
      <c r="L285" s="211" t="s">
        <v>608</v>
      </c>
      <c r="M285" s="299">
        <v>1</v>
      </c>
      <c r="N285" s="337">
        <f t="shared" si="78"/>
        <v>1</v>
      </c>
      <c r="O285" s="299">
        <f t="shared" si="79"/>
        <v>52.142857142857146</v>
      </c>
      <c r="P285" s="299">
        <f t="shared" si="80"/>
        <v>52.142857142857146</v>
      </c>
      <c r="Q285" s="252">
        <f t="shared" si="81"/>
        <v>52.142857142857146</v>
      </c>
      <c r="R285" s="341"/>
      <c r="S285" s="341"/>
      <c r="T285" s="342" t="s">
        <v>1355</v>
      </c>
      <c r="U285" s="300">
        <f t="shared" si="82"/>
        <v>2</v>
      </c>
      <c r="V285" s="300">
        <f t="shared" si="83"/>
        <v>0</v>
      </c>
      <c r="W285" s="300" t="str">
        <f t="shared" si="84"/>
        <v>CUMPLIDA</v>
      </c>
      <c r="X285" s="300" t="str">
        <f>IF(W285="CUMPLIDA","CUMPLIDA",IF(W285="EN TERMINO","EN TERMINO","VENCIDA"))</f>
        <v>CUMPLIDA</v>
      </c>
      <c r="AA285" s="64"/>
    </row>
    <row r="286" spans="1:27" s="62" customFormat="1" ht="191.25" x14ac:dyDescent="0.2">
      <c r="A286" s="67">
        <v>12</v>
      </c>
      <c r="B286" s="207" t="s">
        <v>1356</v>
      </c>
      <c r="C286" s="222" t="s">
        <v>80</v>
      </c>
      <c r="D286" s="207" t="s">
        <v>1135</v>
      </c>
      <c r="E286" s="207" t="s">
        <v>703</v>
      </c>
      <c r="F286" s="213" t="s">
        <v>704</v>
      </c>
      <c r="G286" s="222" t="s">
        <v>642</v>
      </c>
      <c r="H286" s="222">
        <v>1</v>
      </c>
      <c r="I286" s="271">
        <v>42522</v>
      </c>
      <c r="J286" s="271">
        <v>42887</v>
      </c>
      <c r="K286" s="210">
        <f t="shared" si="85"/>
        <v>52.142857142857146</v>
      </c>
      <c r="L286" s="211" t="s">
        <v>1008</v>
      </c>
      <c r="M286" s="299">
        <v>0</v>
      </c>
      <c r="N286" s="337">
        <f t="shared" si="78"/>
        <v>0</v>
      </c>
      <c r="O286" s="299">
        <f t="shared" si="79"/>
        <v>0</v>
      </c>
      <c r="P286" s="299">
        <f t="shared" si="80"/>
        <v>0</v>
      </c>
      <c r="Q286" s="252">
        <f t="shared" si="81"/>
        <v>0</v>
      </c>
      <c r="R286" s="341"/>
      <c r="S286" s="341"/>
      <c r="T286" s="213" t="s">
        <v>1136</v>
      </c>
      <c r="U286" s="300">
        <f t="shared" si="82"/>
        <v>0</v>
      </c>
      <c r="V286" s="300">
        <f t="shared" si="83"/>
        <v>1</v>
      </c>
      <c r="W286" s="300" t="str">
        <f t="shared" si="84"/>
        <v>EN TERMINO</v>
      </c>
      <c r="X286" s="300" t="str">
        <f>IF(W286="CUMPLIDA","CUMPLIDA",IF(W286="EN TERMINO","EN TERMINO","VENCIDA"))</f>
        <v>EN TERMINO</v>
      </c>
      <c r="AA286" s="64"/>
    </row>
    <row r="287" spans="1:27" s="62" customFormat="1" ht="12.75" x14ac:dyDescent="0.2">
      <c r="A287" s="31" t="s">
        <v>1137</v>
      </c>
      <c r="B287" s="245"/>
      <c r="C287" s="228"/>
      <c r="D287" s="294"/>
      <c r="E287" s="294"/>
      <c r="F287" s="295"/>
      <c r="G287" s="246"/>
      <c r="H287" s="246"/>
      <c r="I287" s="296"/>
      <c r="J287" s="296"/>
      <c r="K287" s="248"/>
      <c r="L287" s="249"/>
      <c r="M287" s="249"/>
      <c r="N287" s="297"/>
      <c r="O287" s="248"/>
      <c r="P287" s="248"/>
      <c r="Q287" s="248"/>
      <c r="R287" s="249"/>
      <c r="S287" s="249"/>
      <c r="T287" s="298"/>
      <c r="U287" s="249"/>
      <c r="V287" s="249"/>
      <c r="W287" s="249"/>
      <c r="X287" s="250"/>
      <c r="AA287" s="68"/>
    </row>
    <row r="288" spans="1:27" s="62" customFormat="1" ht="63.75" x14ac:dyDescent="0.2">
      <c r="A288" s="180">
        <v>1</v>
      </c>
      <c r="B288" s="343" t="s">
        <v>1357</v>
      </c>
      <c r="C288" s="343" t="s">
        <v>80</v>
      </c>
      <c r="D288" s="343" t="s">
        <v>1138</v>
      </c>
      <c r="E288" s="344" t="s">
        <v>1139</v>
      </c>
      <c r="F288" s="256" t="s">
        <v>1140</v>
      </c>
      <c r="G288" s="256" t="s">
        <v>642</v>
      </c>
      <c r="H288" s="257">
        <v>1</v>
      </c>
      <c r="I288" s="209">
        <v>42552</v>
      </c>
      <c r="J288" s="209">
        <v>42734</v>
      </c>
      <c r="K288" s="210">
        <f t="shared" ref="K288:K291" si="86">(J288-I288)/7</f>
        <v>26</v>
      </c>
      <c r="L288" s="219" t="s">
        <v>1008</v>
      </c>
      <c r="M288" s="211">
        <v>0</v>
      </c>
      <c r="N288" s="337">
        <f t="shared" ref="N288:N291" si="87">IF(M288/H288&gt;1,1,+M288/H288)</f>
        <v>0</v>
      </c>
      <c r="O288" s="210">
        <f t="shared" ref="O288:O291" si="88">+K288*N288</f>
        <v>0</v>
      </c>
      <c r="P288" s="210">
        <f t="shared" ref="P288:P291" si="89">IF(J288&lt;=$R$7,O288,0)</f>
        <v>0</v>
      </c>
      <c r="Q288" s="210">
        <f t="shared" ref="Q288:Q291" si="90">IF($R$7&gt;=J288,K288,0)</f>
        <v>26</v>
      </c>
      <c r="R288" s="211"/>
      <c r="S288" s="211"/>
      <c r="T288" s="213" t="s">
        <v>1141</v>
      </c>
      <c r="U288" s="300">
        <f t="shared" ref="U288:U291" si="91">IF(N288=100%,2,0)</f>
        <v>0</v>
      </c>
      <c r="V288" s="300">
        <f t="shared" ref="V288:V291" si="92">IF(J288&lt;$T$2,0,1)</f>
        <v>0</v>
      </c>
      <c r="W288" s="300" t="str">
        <f t="shared" ref="W288:W291" si="93">IF(U288+V288&gt;1,"CUMPLIDA",IF(V288=1,"EN TERMINO","VENCIDA"))</f>
        <v>VENCIDA</v>
      </c>
      <c r="X288" s="215" t="str">
        <f>IF(W288&amp;W289="CUMPLIDA","CUMPLIDA",IF(OR(W288="VENCIDA",W289="VENCIDA"),"VENCIDA",IF(U288+U289=4,"CUMPLIDA","EN TERMINO")))</f>
        <v>VENCIDA</v>
      </c>
      <c r="AA288" s="68"/>
    </row>
    <row r="289" spans="1:27" s="62" customFormat="1" ht="89.25" x14ac:dyDescent="0.2">
      <c r="A289" s="181"/>
      <c r="B289" s="345"/>
      <c r="C289" s="345"/>
      <c r="D289" s="345"/>
      <c r="E289" s="251"/>
      <c r="F289" s="256" t="s">
        <v>1142</v>
      </c>
      <c r="G289" s="256" t="s">
        <v>1143</v>
      </c>
      <c r="H289" s="257">
        <v>1</v>
      </c>
      <c r="I289" s="209">
        <v>42705</v>
      </c>
      <c r="J289" s="209">
        <v>43070</v>
      </c>
      <c r="K289" s="210">
        <f t="shared" si="86"/>
        <v>52.142857142857146</v>
      </c>
      <c r="L289" s="219" t="s">
        <v>1008</v>
      </c>
      <c r="M289" s="211">
        <v>0</v>
      </c>
      <c r="N289" s="337">
        <f t="shared" si="87"/>
        <v>0</v>
      </c>
      <c r="O289" s="210">
        <f t="shared" si="88"/>
        <v>0</v>
      </c>
      <c r="P289" s="210">
        <f t="shared" si="89"/>
        <v>0</v>
      </c>
      <c r="Q289" s="210">
        <f t="shared" si="90"/>
        <v>0</v>
      </c>
      <c r="R289" s="211"/>
      <c r="S289" s="211"/>
      <c r="T289" s="213" t="s">
        <v>1141</v>
      </c>
      <c r="U289" s="300">
        <f t="shared" si="91"/>
        <v>0</v>
      </c>
      <c r="V289" s="300">
        <f t="shared" si="92"/>
        <v>1</v>
      </c>
      <c r="W289" s="300" t="str">
        <f t="shared" si="93"/>
        <v>EN TERMINO</v>
      </c>
      <c r="X289" s="346"/>
      <c r="AA289" s="68"/>
    </row>
    <row r="290" spans="1:27" s="62" customFormat="1" ht="293.25" x14ac:dyDescent="0.2">
      <c r="A290" s="69">
        <v>2</v>
      </c>
      <c r="B290" s="218" t="s">
        <v>1358</v>
      </c>
      <c r="C290" s="290" t="s">
        <v>80</v>
      </c>
      <c r="D290" s="218" t="s">
        <v>1144</v>
      </c>
      <c r="E290" s="207" t="s">
        <v>1145</v>
      </c>
      <c r="F290" s="207" t="s">
        <v>1146</v>
      </c>
      <c r="G290" s="218" t="s">
        <v>165</v>
      </c>
      <c r="H290" s="219">
        <v>2</v>
      </c>
      <c r="I290" s="209">
        <v>42005</v>
      </c>
      <c r="J290" s="209">
        <v>42369</v>
      </c>
      <c r="K290" s="210">
        <f t="shared" si="86"/>
        <v>52</v>
      </c>
      <c r="L290" s="219" t="s">
        <v>1008</v>
      </c>
      <c r="M290" s="211">
        <v>2</v>
      </c>
      <c r="N290" s="337">
        <f t="shared" si="87"/>
        <v>1</v>
      </c>
      <c r="O290" s="210">
        <f t="shared" si="88"/>
        <v>52</v>
      </c>
      <c r="P290" s="210">
        <f t="shared" si="89"/>
        <v>52</v>
      </c>
      <c r="Q290" s="210">
        <f t="shared" si="90"/>
        <v>52</v>
      </c>
      <c r="R290" s="211"/>
      <c r="S290" s="211"/>
      <c r="T290" s="213" t="s">
        <v>1147</v>
      </c>
      <c r="U290" s="300">
        <f t="shared" si="91"/>
        <v>2</v>
      </c>
      <c r="V290" s="300">
        <f t="shared" si="92"/>
        <v>0</v>
      </c>
      <c r="W290" s="300" t="str">
        <f t="shared" si="93"/>
        <v>CUMPLIDA</v>
      </c>
      <c r="X290" s="300" t="str">
        <f>IF(W290="CUMPLIDA","CUMPLIDA",IF(W290="EN TERMINO","EN TERMINO","VENCIDA"))</f>
        <v>CUMPLIDA</v>
      </c>
      <c r="AA290" s="68"/>
    </row>
    <row r="291" spans="1:27" s="62" customFormat="1" ht="409.5" x14ac:dyDescent="0.2">
      <c r="A291" s="70">
        <v>7</v>
      </c>
      <c r="B291" s="347" t="s">
        <v>1359</v>
      </c>
      <c r="C291" s="348" t="s">
        <v>80</v>
      </c>
      <c r="D291" s="347" t="s">
        <v>1148</v>
      </c>
      <c r="E291" s="347" t="s">
        <v>1149</v>
      </c>
      <c r="F291" s="218" t="s">
        <v>1150</v>
      </c>
      <c r="G291" s="218" t="s">
        <v>1151</v>
      </c>
      <c r="H291" s="222">
        <v>1</v>
      </c>
      <c r="I291" s="259">
        <v>41935</v>
      </c>
      <c r="J291" s="259">
        <v>42299</v>
      </c>
      <c r="K291" s="210">
        <f t="shared" si="86"/>
        <v>52</v>
      </c>
      <c r="L291" s="219" t="s">
        <v>1008</v>
      </c>
      <c r="M291" s="211">
        <v>1</v>
      </c>
      <c r="N291" s="337">
        <f t="shared" si="87"/>
        <v>1</v>
      </c>
      <c r="O291" s="210">
        <f t="shared" si="88"/>
        <v>52</v>
      </c>
      <c r="P291" s="210">
        <f t="shared" si="89"/>
        <v>52</v>
      </c>
      <c r="Q291" s="210">
        <f t="shared" si="90"/>
        <v>52</v>
      </c>
      <c r="R291" s="211"/>
      <c r="S291" s="211"/>
      <c r="T291" s="213" t="s">
        <v>1152</v>
      </c>
      <c r="U291" s="300">
        <f t="shared" si="91"/>
        <v>2</v>
      </c>
      <c r="V291" s="300">
        <f t="shared" si="92"/>
        <v>0</v>
      </c>
      <c r="W291" s="300" t="str">
        <f t="shared" si="93"/>
        <v>CUMPLIDA</v>
      </c>
      <c r="X291" s="300" t="str">
        <f>IF(W291="CUMPLIDA","CUMPLIDA",IF(W291="EN TERMINO","EN TERMINO","VENCIDA"))</f>
        <v>CUMPLIDA</v>
      </c>
      <c r="AA291" s="68"/>
    </row>
    <row r="292" spans="1:27" s="62" customFormat="1" ht="255" x14ac:dyDescent="0.2">
      <c r="A292" s="67">
        <v>50</v>
      </c>
      <c r="B292" s="218" t="s">
        <v>1360</v>
      </c>
      <c r="C292" s="218" t="s">
        <v>80</v>
      </c>
      <c r="D292" s="218" t="s">
        <v>1153</v>
      </c>
      <c r="E292" s="207" t="s">
        <v>1154</v>
      </c>
      <c r="F292" s="207" t="s">
        <v>1099</v>
      </c>
      <c r="G292" s="266" t="s">
        <v>1155</v>
      </c>
      <c r="H292" s="222">
        <v>2</v>
      </c>
      <c r="I292" s="209">
        <v>42500</v>
      </c>
      <c r="J292" s="209">
        <v>42735</v>
      </c>
      <c r="K292" s="210">
        <f>(J292-I292)/7</f>
        <v>33.571428571428569</v>
      </c>
      <c r="L292" s="219" t="s">
        <v>1008</v>
      </c>
      <c r="M292" s="211">
        <v>2</v>
      </c>
      <c r="N292" s="337">
        <f>IF(M292/H292&gt;1,1,+M292/H292)</f>
        <v>1</v>
      </c>
      <c r="O292" s="210">
        <f>+K292*N292</f>
        <v>33.571428571428569</v>
      </c>
      <c r="P292" s="210">
        <f>IF(J292&lt;=$R$7,O292,0)</f>
        <v>33.571428571428569</v>
      </c>
      <c r="Q292" s="210">
        <f>IF($R$7&gt;=J292,K292,0)</f>
        <v>33.571428571428569</v>
      </c>
      <c r="R292" s="211"/>
      <c r="S292" s="211"/>
      <c r="T292" s="213" t="s">
        <v>1156</v>
      </c>
      <c r="U292" s="300">
        <f>IF(N292=100%,2,0)</f>
        <v>2</v>
      </c>
      <c r="V292" s="300">
        <f>IF(J292&lt;$T$2,0,1)</f>
        <v>0</v>
      </c>
      <c r="W292" s="300" t="str">
        <f>IF(U292+V292&gt;1,"CUMPLIDA",IF(V292=1,"EN TERMINO","VENCIDA"))</f>
        <v>CUMPLIDA</v>
      </c>
      <c r="X292" s="300" t="str">
        <f>IF(W292="CUMPLIDA","CUMPLIDA",IF(W292="EN TERMINO","EN TERMINO","VENCIDA"))</f>
        <v>CUMPLIDA</v>
      </c>
      <c r="AA292" s="68"/>
    </row>
    <row r="293" spans="1:27" s="62" customFormat="1" ht="12.75" x14ac:dyDescent="0.2">
      <c r="A293" s="31" t="s">
        <v>1157</v>
      </c>
      <c r="B293" s="245"/>
      <c r="C293" s="228"/>
      <c r="D293" s="245"/>
      <c r="E293" s="245"/>
      <c r="F293" s="246"/>
      <c r="G293" s="246"/>
      <c r="H293" s="246"/>
      <c r="I293" s="296"/>
      <c r="J293" s="296"/>
      <c r="K293" s="248"/>
      <c r="L293" s="249"/>
      <c r="M293" s="249"/>
      <c r="N293" s="297"/>
      <c r="O293" s="248"/>
      <c r="P293" s="248"/>
      <c r="Q293" s="248"/>
      <c r="R293" s="249"/>
      <c r="S293" s="249"/>
      <c r="T293" s="298"/>
      <c r="U293" s="249"/>
      <c r="V293" s="249"/>
      <c r="W293" s="249"/>
      <c r="X293" s="250"/>
      <c r="AA293" s="71"/>
    </row>
    <row r="294" spans="1:27" s="62" customFormat="1" ht="242.25" x14ac:dyDescent="0.2">
      <c r="A294" s="72">
        <v>1</v>
      </c>
      <c r="B294" s="218" t="s">
        <v>1361</v>
      </c>
      <c r="C294" s="290" t="s">
        <v>80</v>
      </c>
      <c r="D294" s="218" t="s">
        <v>973</v>
      </c>
      <c r="E294" s="207" t="s">
        <v>1158</v>
      </c>
      <c r="F294" s="207" t="s">
        <v>1159</v>
      </c>
      <c r="G294" s="219" t="s">
        <v>1160</v>
      </c>
      <c r="H294" s="219">
        <v>1</v>
      </c>
      <c r="I294" s="259">
        <v>42370</v>
      </c>
      <c r="J294" s="259">
        <v>42735</v>
      </c>
      <c r="K294" s="210">
        <f t="shared" ref="K294:K299" si="94">(+J294-I294)/7</f>
        <v>52.142857142857146</v>
      </c>
      <c r="L294" s="219" t="s">
        <v>1161</v>
      </c>
      <c r="M294" s="211">
        <v>0.8</v>
      </c>
      <c r="N294" s="337">
        <f>IF(M294/H294&gt;1,1,+M294/H294)</f>
        <v>0.8</v>
      </c>
      <c r="O294" s="210">
        <f>+K294*N294</f>
        <v>41.714285714285722</v>
      </c>
      <c r="P294" s="210">
        <f>IF(J294&lt;=$R$7,O294,0)</f>
        <v>41.714285714285722</v>
      </c>
      <c r="Q294" s="210">
        <f>IF($R$7&gt;=J294,K294,0)</f>
        <v>52.142857142857146</v>
      </c>
      <c r="R294" s="211"/>
      <c r="S294" s="211"/>
      <c r="T294" s="213" t="s">
        <v>1162</v>
      </c>
      <c r="U294" s="300">
        <f>IF(N294=100%,2,0)</f>
        <v>0</v>
      </c>
      <c r="V294" s="300">
        <f t="shared" ref="V294:V299" si="95">IF(J294&lt;$T$2,0,1)</f>
        <v>0</v>
      </c>
      <c r="W294" s="300" t="str">
        <f>IF(U294+V294&gt;1,"CUMPLIDA",IF(V294=1,"EN TERMINO","VENCIDA"))</f>
        <v>VENCIDA</v>
      </c>
      <c r="X294" s="300" t="str">
        <f>IF(W294="CUMPLIDA","CUMPLIDA",IF(W294="EN TERMINO","EN TERMINO","VENCIDA"))</f>
        <v>VENCIDA</v>
      </c>
      <c r="AA294" s="71"/>
    </row>
    <row r="295" spans="1:27" s="62" customFormat="1" ht="63.75" x14ac:dyDescent="0.2">
      <c r="A295" s="177">
        <v>6</v>
      </c>
      <c r="B295" s="343" t="s">
        <v>1362</v>
      </c>
      <c r="C295" s="349" t="s">
        <v>80</v>
      </c>
      <c r="D295" s="343" t="s">
        <v>1163</v>
      </c>
      <c r="E295" s="343" t="s">
        <v>1164</v>
      </c>
      <c r="F295" s="207" t="s">
        <v>1165</v>
      </c>
      <c r="G295" s="207" t="s">
        <v>1166</v>
      </c>
      <c r="H295" s="222">
        <v>1</v>
      </c>
      <c r="I295" s="263">
        <v>42037</v>
      </c>
      <c r="J295" s="263">
        <v>42369</v>
      </c>
      <c r="K295" s="210">
        <f t="shared" si="94"/>
        <v>47.428571428571431</v>
      </c>
      <c r="L295" s="219" t="s">
        <v>1161</v>
      </c>
      <c r="M295" s="211">
        <v>1</v>
      </c>
      <c r="N295" s="337">
        <f t="shared" ref="N295:N299" si="96">IF(M295/H295&gt;1,1,+M295/H295)</f>
        <v>1</v>
      </c>
      <c r="O295" s="210">
        <f t="shared" ref="O295:O299" si="97">+K295*N295</f>
        <v>47.428571428571431</v>
      </c>
      <c r="P295" s="210">
        <f t="shared" ref="P295:P299" si="98">IF(J295&lt;=$R$7,O295,0)</f>
        <v>47.428571428571431</v>
      </c>
      <c r="Q295" s="210">
        <f t="shared" ref="Q295:Q299" si="99">IF($R$7&gt;=J295,K295,0)</f>
        <v>47.428571428571431</v>
      </c>
      <c r="R295" s="211"/>
      <c r="S295" s="211"/>
      <c r="T295" s="207" t="s">
        <v>1167</v>
      </c>
      <c r="U295" s="300">
        <f t="shared" ref="U295:U299" si="100">IF(N295=100%,2,0)</f>
        <v>2</v>
      </c>
      <c r="V295" s="300">
        <f t="shared" si="95"/>
        <v>0</v>
      </c>
      <c r="W295" s="300" t="str">
        <f t="shared" ref="W295:W299" si="101">IF(U295+V295&gt;1,"CUMPLIDA",IF(V295=1,"EN TERMINO","VENCIDA"))</f>
        <v>CUMPLIDA</v>
      </c>
      <c r="X295" s="215" t="str">
        <f>IF(W295&amp;W296&amp;W297="CUMPLIDA","CUMPLIDA",IF(OR(W295="VENCIDA",W296="VENCIDA",W297="VENCIDA"),"VENCIDA",IF(U295+U296+U297=6,"CUMPLIDA","EN TERMINO")))</f>
        <v>EN TERMINO</v>
      </c>
      <c r="AA295" s="71"/>
    </row>
    <row r="296" spans="1:27" s="62" customFormat="1" ht="107.25" customHeight="1" x14ac:dyDescent="0.2">
      <c r="A296" s="178"/>
      <c r="B296" s="223"/>
      <c r="C296" s="241"/>
      <c r="D296" s="223"/>
      <c r="E296" s="223"/>
      <c r="F296" s="207" t="s">
        <v>1165</v>
      </c>
      <c r="G296" s="207" t="s">
        <v>1168</v>
      </c>
      <c r="H296" s="222">
        <v>1</v>
      </c>
      <c r="I296" s="263">
        <v>42628</v>
      </c>
      <c r="J296" s="263">
        <v>42735</v>
      </c>
      <c r="K296" s="210">
        <f t="shared" si="94"/>
        <v>15.285714285714286</v>
      </c>
      <c r="L296" s="219" t="s">
        <v>1161</v>
      </c>
      <c r="M296" s="211">
        <v>1</v>
      </c>
      <c r="N296" s="337">
        <f t="shared" si="96"/>
        <v>1</v>
      </c>
      <c r="O296" s="210">
        <f t="shared" si="97"/>
        <v>15.285714285714286</v>
      </c>
      <c r="P296" s="210">
        <f t="shared" si="98"/>
        <v>15.285714285714286</v>
      </c>
      <c r="Q296" s="210"/>
      <c r="R296" s="211"/>
      <c r="S296" s="211"/>
      <c r="T296" s="213" t="s">
        <v>1169</v>
      </c>
      <c r="U296" s="300">
        <f t="shared" si="100"/>
        <v>2</v>
      </c>
      <c r="V296" s="300">
        <f t="shared" si="95"/>
        <v>0</v>
      </c>
      <c r="W296" s="300" t="str">
        <f t="shared" si="101"/>
        <v>CUMPLIDA</v>
      </c>
      <c r="X296" s="215"/>
      <c r="AA296" s="71"/>
    </row>
    <row r="297" spans="1:27" s="62" customFormat="1" ht="125.25" customHeight="1" x14ac:dyDescent="0.2">
      <c r="A297" s="179"/>
      <c r="B297" s="216"/>
      <c r="C297" s="242"/>
      <c r="D297" s="216"/>
      <c r="E297" s="216"/>
      <c r="F297" s="207" t="s">
        <v>1170</v>
      </c>
      <c r="G297" s="207" t="s">
        <v>1171</v>
      </c>
      <c r="H297" s="222">
        <v>1</v>
      </c>
      <c r="I297" s="263">
        <v>42644</v>
      </c>
      <c r="J297" s="263">
        <v>42916</v>
      </c>
      <c r="K297" s="210">
        <f t="shared" si="94"/>
        <v>38.857142857142854</v>
      </c>
      <c r="L297" s="219" t="s">
        <v>1161</v>
      </c>
      <c r="M297" s="211">
        <v>0.1</v>
      </c>
      <c r="N297" s="337">
        <f t="shared" si="96"/>
        <v>0.1</v>
      </c>
      <c r="O297" s="210">
        <f t="shared" si="97"/>
        <v>3.8857142857142857</v>
      </c>
      <c r="P297" s="210">
        <f t="shared" si="98"/>
        <v>0</v>
      </c>
      <c r="Q297" s="210"/>
      <c r="R297" s="211"/>
      <c r="S297" s="211"/>
      <c r="T297" s="213" t="s">
        <v>1172</v>
      </c>
      <c r="U297" s="300">
        <f t="shared" si="100"/>
        <v>0</v>
      </c>
      <c r="V297" s="300">
        <f t="shared" si="95"/>
        <v>1</v>
      </c>
      <c r="W297" s="300" t="str">
        <f t="shared" si="101"/>
        <v>EN TERMINO</v>
      </c>
      <c r="X297" s="215"/>
      <c r="AA297" s="71"/>
    </row>
    <row r="298" spans="1:27" s="62" customFormat="1" ht="255" x14ac:dyDescent="0.2">
      <c r="A298" s="67">
        <v>9</v>
      </c>
      <c r="B298" s="218" t="s">
        <v>1363</v>
      </c>
      <c r="C298" s="218" t="s">
        <v>80</v>
      </c>
      <c r="D298" s="218" t="s">
        <v>973</v>
      </c>
      <c r="E298" s="207" t="s">
        <v>1173</v>
      </c>
      <c r="F298" s="207" t="s">
        <v>1174</v>
      </c>
      <c r="G298" s="218" t="s">
        <v>1175</v>
      </c>
      <c r="H298" s="222">
        <v>1</v>
      </c>
      <c r="I298" s="259">
        <v>42628</v>
      </c>
      <c r="J298" s="259">
        <v>42993</v>
      </c>
      <c r="K298" s="210">
        <f t="shared" si="94"/>
        <v>52.142857142857146</v>
      </c>
      <c r="L298" s="219" t="s">
        <v>1046</v>
      </c>
      <c r="M298" s="211">
        <v>0</v>
      </c>
      <c r="N298" s="337">
        <f t="shared" si="96"/>
        <v>0</v>
      </c>
      <c r="O298" s="210">
        <f t="shared" si="97"/>
        <v>0</v>
      </c>
      <c r="P298" s="210">
        <f t="shared" si="98"/>
        <v>0</v>
      </c>
      <c r="Q298" s="210">
        <f t="shared" si="99"/>
        <v>0</v>
      </c>
      <c r="R298" s="211"/>
      <c r="S298" s="211"/>
      <c r="T298" s="239" t="s">
        <v>1176</v>
      </c>
      <c r="U298" s="300">
        <f t="shared" si="100"/>
        <v>0</v>
      </c>
      <c r="V298" s="300">
        <f t="shared" si="95"/>
        <v>1</v>
      </c>
      <c r="W298" s="300" t="str">
        <f t="shared" si="101"/>
        <v>EN TERMINO</v>
      </c>
      <c r="X298" s="300" t="str">
        <f>IF(W298="CUMPLIDA","CUMPLIDA",IF(W298="EN TERMINO","EN TERMINO","VENCIDA"))</f>
        <v>EN TERMINO</v>
      </c>
      <c r="AA298" s="71"/>
    </row>
    <row r="299" spans="1:27" s="62" customFormat="1" ht="357" x14ac:dyDescent="0.2">
      <c r="A299" s="69">
        <v>11</v>
      </c>
      <c r="B299" s="218" t="s">
        <v>1364</v>
      </c>
      <c r="C299" s="218" t="s">
        <v>80</v>
      </c>
      <c r="D299" s="218" t="s">
        <v>1177</v>
      </c>
      <c r="E299" s="207" t="s">
        <v>1178</v>
      </c>
      <c r="F299" s="207" t="s">
        <v>1179</v>
      </c>
      <c r="G299" s="207" t="s">
        <v>1180</v>
      </c>
      <c r="H299" s="327">
        <v>1</v>
      </c>
      <c r="I299" s="263">
        <v>42552</v>
      </c>
      <c r="J299" s="263">
        <v>42917</v>
      </c>
      <c r="K299" s="210">
        <f t="shared" si="94"/>
        <v>52.142857142857146</v>
      </c>
      <c r="L299" s="219" t="s">
        <v>1008</v>
      </c>
      <c r="M299" s="211">
        <v>0.2</v>
      </c>
      <c r="N299" s="327">
        <f t="shared" si="96"/>
        <v>0.2</v>
      </c>
      <c r="O299" s="210">
        <f t="shared" si="97"/>
        <v>10.428571428571431</v>
      </c>
      <c r="P299" s="210">
        <f t="shared" si="98"/>
        <v>0</v>
      </c>
      <c r="Q299" s="210">
        <f t="shared" si="99"/>
        <v>0</v>
      </c>
      <c r="R299" s="211"/>
      <c r="S299" s="211"/>
      <c r="T299" s="213" t="s">
        <v>1181</v>
      </c>
      <c r="U299" s="300">
        <f t="shared" si="100"/>
        <v>0</v>
      </c>
      <c r="V299" s="300">
        <f t="shared" si="95"/>
        <v>1</v>
      </c>
      <c r="W299" s="300" t="str">
        <f t="shared" si="101"/>
        <v>EN TERMINO</v>
      </c>
      <c r="X299" s="300" t="str">
        <f>IF(W299="CUMPLIDA","CUMPLIDA",IF(W299="EN TERMINO","EN TERMINO","VENCIDA"))</f>
        <v>EN TERMINO</v>
      </c>
      <c r="AA299" s="71"/>
    </row>
    <row r="300" spans="1:27" s="62" customFormat="1" x14ac:dyDescent="0.2">
      <c r="A300" s="43"/>
      <c r="B300" s="45"/>
      <c r="C300" s="45"/>
      <c r="D300" s="45"/>
      <c r="E300" s="39"/>
      <c r="F300" s="39"/>
      <c r="G300" s="39"/>
      <c r="H300" s="47"/>
      <c r="I300" s="73"/>
      <c r="J300" s="73"/>
      <c r="K300" s="40"/>
      <c r="L300" s="46"/>
      <c r="M300" s="41"/>
      <c r="N300" s="50"/>
      <c r="O300" s="40"/>
      <c r="P300" s="40"/>
      <c r="Q300" s="40"/>
      <c r="R300" s="41"/>
      <c r="S300" s="41"/>
      <c r="T300" s="42"/>
      <c r="U300" s="52"/>
      <c r="V300" s="52"/>
      <c r="W300" s="52"/>
      <c r="X300" s="52"/>
      <c r="AA300" s="74"/>
    </row>
    <row r="301" spans="1:27" ht="12.75" thickBot="1" x14ac:dyDescent="0.25">
      <c r="A301" s="75"/>
      <c r="B301" s="76"/>
      <c r="C301" s="77"/>
      <c r="D301" s="75"/>
      <c r="E301" s="75"/>
      <c r="F301" s="75"/>
      <c r="G301" s="75"/>
      <c r="H301" s="75"/>
      <c r="I301" s="75"/>
      <c r="J301" s="75"/>
      <c r="K301" s="78"/>
      <c r="L301" s="78"/>
      <c r="M301" s="78"/>
      <c r="N301" s="78"/>
      <c r="O301" s="78"/>
      <c r="P301" s="78"/>
      <c r="Q301" s="78"/>
      <c r="R301" s="78"/>
      <c r="S301" s="78"/>
      <c r="T301" s="78"/>
    </row>
    <row r="302" spans="1:27" ht="12.75" thickBot="1" x14ac:dyDescent="0.25">
      <c r="A302" s="79" t="s">
        <v>1182</v>
      </c>
      <c r="B302" s="80"/>
      <c r="C302" s="81"/>
      <c r="D302" s="82"/>
      <c r="E302" s="82"/>
      <c r="F302" s="82"/>
      <c r="G302" s="82"/>
      <c r="H302" s="83"/>
      <c r="I302" s="82"/>
      <c r="J302" s="84"/>
      <c r="K302" s="85"/>
      <c r="L302" s="86"/>
      <c r="M302" s="87"/>
      <c r="N302" s="88">
        <f>SUM(N11:N299)</f>
        <v>176.30666666666664</v>
      </c>
      <c r="O302" s="88">
        <f>SUM(O11:O299)</f>
        <v>6061.1928571428562</v>
      </c>
      <c r="P302" s="88">
        <f>SUM(P11:P299)</f>
        <v>3280.5642857142852</v>
      </c>
      <c r="Q302" s="88">
        <f>SUM(Q11:Q299)</f>
        <v>3426.2857142857138</v>
      </c>
      <c r="R302" s="89"/>
      <c r="S302" s="90"/>
      <c r="T302" s="91"/>
    </row>
    <row r="303" spans="1:27" x14ac:dyDescent="0.2">
      <c r="A303" s="172" t="s">
        <v>1183</v>
      </c>
      <c r="B303" s="173"/>
      <c r="C303" s="173"/>
      <c r="D303" s="173"/>
      <c r="E303" s="22"/>
      <c r="F303" s="22"/>
      <c r="G303" s="22"/>
      <c r="H303" s="22"/>
      <c r="I303" s="22"/>
      <c r="J303" s="22"/>
      <c r="K303" s="92"/>
      <c r="L303" s="93"/>
      <c r="M303" s="49"/>
      <c r="N303" s="93"/>
      <c r="O303" s="93"/>
      <c r="P303" s="93"/>
      <c r="Q303" s="93"/>
      <c r="R303" s="49"/>
      <c r="S303" s="49"/>
      <c r="T303" s="49"/>
    </row>
    <row r="304" spans="1:27" ht="12.75" thickBot="1" x14ac:dyDescent="0.25">
      <c r="A304" s="94"/>
      <c r="B304" s="95"/>
      <c r="C304" s="95"/>
      <c r="D304" s="96"/>
      <c r="E304" s="96"/>
      <c r="F304" s="96"/>
      <c r="G304" s="96"/>
      <c r="H304" s="96"/>
      <c r="I304" s="96"/>
      <c r="J304" s="96"/>
      <c r="K304" s="97"/>
      <c r="L304" s="98"/>
      <c r="M304" s="49"/>
      <c r="N304" s="93"/>
      <c r="O304" s="93"/>
      <c r="P304" s="93"/>
      <c r="Q304" s="93"/>
      <c r="R304" s="49"/>
      <c r="S304" s="49"/>
      <c r="T304" s="49"/>
    </row>
    <row r="305" spans="1:24 16142:16150" ht="12.75" thickBot="1" x14ac:dyDescent="0.25">
      <c r="A305" s="99"/>
      <c r="B305" s="100"/>
      <c r="C305" s="100"/>
      <c r="D305" s="101"/>
      <c r="E305" s="101"/>
      <c r="F305" s="101"/>
      <c r="G305" s="101"/>
      <c r="H305" s="99"/>
      <c r="I305" s="101"/>
      <c r="J305" s="101"/>
      <c r="K305" s="49"/>
      <c r="L305" s="102" t="s">
        <v>1184</v>
      </c>
      <c r="M305" s="103"/>
      <c r="N305" s="103"/>
      <c r="O305" s="103"/>
      <c r="P305" s="103"/>
      <c r="Q305" s="104"/>
      <c r="R305" s="105"/>
      <c r="S305" s="49"/>
      <c r="T305" s="49"/>
    </row>
    <row r="306" spans="1:24 16142:16150" ht="12.75" thickBot="1" x14ac:dyDescent="0.25">
      <c r="A306" s="99"/>
      <c r="B306" s="100"/>
      <c r="C306" s="100"/>
      <c r="D306" s="101"/>
      <c r="E306" s="101"/>
      <c r="F306" s="101"/>
      <c r="G306" s="101"/>
      <c r="H306" s="99"/>
      <c r="I306" s="101"/>
      <c r="J306" s="101"/>
      <c r="K306" s="49"/>
      <c r="L306" s="102" t="s">
        <v>1185</v>
      </c>
      <c r="M306" s="103"/>
      <c r="N306" s="103"/>
      <c r="O306" s="103"/>
      <c r="P306" s="103"/>
      <c r="Q306" s="104"/>
      <c r="R306" s="105"/>
      <c r="S306" s="49"/>
      <c r="T306" s="49"/>
      <c r="W306" s="29" t="s">
        <v>1186</v>
      </c>
      <c r="X306" s="29">
        <f>COUNTIF($X$10:$X$299,W306)</f>
        <v>65</v>
      </c>
    </row>
    <row r="307" spans="1:24 16142:16150" ht="12.75" thickBot="1" x14ac:dyDescent="0.25">
      <c r="A307" s="106" t="s">
        <v>1187</v>
      </c>
      <c r="B307" s="107"/>
      <c r="C307" s="107"/>
      <c r="D307" s="108"/>
      <c r="E307" s="101"/>
      <c r="K307" s="49"/>
      <c r="L307" s="109" t="s">
        <v>1188</v>
      </c>
      <c r="M307" s="110"/>
      <c r="N307" s="110"/>
      <c r="O307" s="111" t="s">
        <v>1189</v>
      </c>
      <c r="P307" s="112"/>
      <c r="Q307" s="113">
        <f>+Q302</f>
        <v>3426.2857142857138</v>
      </c>
      <c r="R307" s="49"/>
      <c r="S307" s="49"/>
      <c r="T307" s="49"/>
      <c r="W307" s="29" t="s">
        <v>1190</v>
      </c>
      <c r="X307" s="29">
        <f>COUNTIF($X$10:$X$299,W307)</f>
        <v>12</v>
      </c>
    </row>
    <row r="308" spans="1:24 16142:16150" ht="12.75" thickBot="1" x14ac:dyDescent="0.25">
      <c r="D308" s="3"/>
      <c r="E308" s="101"/>
      <c r="K308" s="49"/>
      <c r="L308" s="115" t="s">
        <v>1191</v>
      </c>
      <c r="M308" s="116"/>
      <c r="N308" s="116"/>
      <c r="O308" s="117" t="s">
        <v>1192</v>
      </c>
      <c r="P308" s="118"/>
      <c r="Q308" s="119">
        <f>SUM(K11:K299)</f>
        <v>10873.28571428571</v>
      </c>
      <c r="R308" s="49"/>
      <c r="S308" s="49"/>
      <c r="T308" s="49"/>
      <c r="W308" s="29" t="s">
        <v>1193</v>
      </c>
      <c r="X308" s="29">
        <f>COUNTIF($X$10:$X$299,W308)</f>
        <v>90</v>
      </c>
    </row>
    <row r="309" spans="1:24 16142:16150" ht="24.75" thickBot="1" x14ac:dyDescent="0.25">
      <c r="A309" s="120"/>
      <c r="B309" s="170" t="s">
        <v>1194</v>
      </c>
      <c r="C309" s="171"/>
      <c r="D309" s="171"/>
      <c r="E309" s="101"/>
      <c r="F309" s="174"/>
      <c r="G309" s="174"/>
      <c r="H309" s="174"/>
      <c r="I309" s="174"/>
      <c r="J309" s="174"/>
      <c r="K309" s="49"/>
      <c r="L309" s="109" t="s">
        <v>1195</v>
      </c>
      <c r="M309" s="110"/>
      <c r="N309" s="110"/>
      <c r="O309" s="121" t="s">
        <v>1196</v>
      </c>
      <c r="P309" s="122"/>
      <c r="Q309" s="123">
        <f>IF(P302=0,0,+P302/Q307)</f>
        <v>0.95746956304202802</v>
      </c>
      <c r="R309" s="49"/>
      <c r="S309" s="49"/>
      <c r="T309" s="49"/>
      <c r="W309" s="29" t="s">
        <v>1197</v>
      </c>
      <c r="X309" s="29">
        <f>SUM(X306:X308)</f>
        <v>167</v>
      </c>
      <c r="WWB309" s="124" t="s">
        <v>1186</v>
      </c>
      <c r="WWC309" s="52">
        <f>COUNTIF($X$10:$X$299,WWB309)</f>
        <v>65</v>
      </c>
    </row>
    <row r="310" spans="1:24 16142:16150" ht="12.75" thickBot="1" x14ac:dyDescent="0.25">
      <c r="A310" s="125"/>
      <c r="B310" s="170" t="s">
        <v>1198</v>
      </c>
      <c r="C310" s="171"/>
      <c r="D310" s="171"/>
      <c r="E310" s="101"/>
      <c r="F310" s="175" t="s">
        <v>1199</v>
      </c>
      <c r="G310" s="175"/>
      <c r="H310" s="175"/>
      <c r="I310" s="175"/>
      <c r="J310" s="175"/>
      <c r="L310" s="126" t="s">
        <v>1200</v>
      </c>
      <c r="M310" s="127"/>
      <c r="N310" s="127"/>
      <c r="O310" s="128" t="s">
        <v>1201</v>
      </c>
      <c r="P310" s="129"/>
      <c r="Q310" s="130">
        <f>IF(O302=0,0,+O302/Q308)</f>
        <v>0.5574389394715753</v>
      </c>
      <c r="WWC310" s="131" t="s">
        <v>1190</v>
      </c>
      <c r="WWD310" s="52">
        <f>COUNTIF($X$10:$X$299,WWC310)</f>
        <v>12</v>
      </c>
    </row>
    <row r="311" spans="1:24 16142:16150" ht="12.75" thickBot="1" x14ac:dyDescent="0.25">
      <c r="A311" s="132"/>
      <c r="B311" s="170" t="s">
        <v>1202</v>
      </c>
      <c r="C311" s="171"/>
      <c r="D311" s="171"/>
      <c r="E311" s="101"/>
      <c r="F311" s="176" t="s">
        <v>1203</v>
      </c>
      <c r="G311" s="176"/>
      <c r="H311" s="176"/>
      <c r="I311" s="176"/>
      <c r="J311" s="176"/>
      <c r="M311" s="101"/>
      <c r="N311" s="99"/>
      <c r="O311" s="99"/>
      <c r="P311" s="99"/>
      <c r="Q311" s="99"/>
      <c r="R311" s="101"/>
      <c r="S311" s="101"/>
      <c r="WWC311" s="133" t="s">
        <v>1193</v>
      </c>
      <c r="WWD311" s="52">
        <f>COUNTIF($X$10:$X$299,WWC311)</f>
        <v>90</v>
      </c>
    </row>
    <row r="312" spans="1:24 16142:16150" ht="12.75" thickBot="1" x14ac:dyDescent="0.25">
      <c r="A312" s="134"/>
      <c r="B312" s="170" t="s">
        <v>1204</v>
      </c>
      <c r="C312" s="171"/>
      <c r="D312" s="171"/>
      <c r="E312" s="101"/>
      <c r="M312" s="135"/>
      <c r="N312" s="135"/>
      <c r="O312" s="135"/>
      <c r="P312" s="135"/>
      <c r="Q312" s="135"/>
      <c r="R312" s="135"/>
      <c r="S312" s="135"/>
      <c r="WWC312" s="136" t="s">
        <v>1197</v>
      </c>
      <c r="WWD312" s="52">
        <f>SUM(WWD309:WWD311)</f>
        <v>102</v>
      </c>
    </row>
    <row r="313" spans="1:24 16142:16150" x14ac:dyDescent="0.2">
      <c r="A313" s="99"/>
      <c r="B313" s="100"/>
      <c r="C313" s="100"/>
      <c r="D313" s="101"/>
      <c r="E313" s="101"/>
      <c r="F313" s="101"/>
      <c r="G313" s="101"/>
      <c r="H313" s="99"/>
      <c r="I313" s="101"/>
      <c r="J313" s="101"/>
      <c r="K313" s="101"/>
      <c r="WVW313" s="137" t="s">
        <v>1205</v>
      </c>
      <c r="WVX313" s="138" t="s">
        <v>1190</v>
      </c>
      <c r="WVY313" s="139" t="s">
        <v>1186</v>
      </c>
      <c r="WVZ313" s="140" t="s">
        <v>1193</v>
      </c>
      <c r="WWA313" s="141" t="s">
        <v>1197</v>
      </c>
    </row>
    <row r="314" spans="1:24 16142:16150" x14ac:dyDescent="0.2">
      <c r="A314" s="99"/>
      <c r="B314" s="100"/>
      <c r="C314" s="100"/>
      <c r="D314" s="101"/>
      <c r="E314" s="101"/>
      <c r="F314" s="101"/>
      <c r="G314" s="101"/>
      <c r="H314" s="99"/>
      <c r="I314" s="101"/>
      <c r="J314" s="101"/>
      <c r="K314" s="101"/>
      <c r="WVV314" s="44"/>
      <c r="WVW314" s="29" t="s">
        <v>1206</v>
      </c>
      <c r="WVX314" s="142">
        <f>COUNTIF($X$11:$X$124,$WVX$313)</f>
        <v>2</v>
      </c>
      <c r="WVY314" s="143">
        <f>COUNTIF($X$11:$X$124,$WVY$313)</f>
        <v>26</v>
      </c>
      <c r="WVZ314" s="144">
        <f>COUNTIF($X$11:$X$124,$WVZ$313)</f>
        <v>26</v>
      </c>
      <c r="WWA314" s="145">
        <f>SUM(WVX314:WVZ314)</f>
        <v>54</v>
      </c>
    </row>
    <row r="315" spans="1:24 16142:16150" x14ac:dyDescent="0.2">
      <c r="A315" s="99"/>
      <c r="B315" s="100"/>
      <c r="C315" s="100"/>
      <c r="D315" s="101"/>
      <c r="E315" s="101"/>
      <c r="F315" s="101"/>
      <c r="G315" s="101"/>
      <c r="H315" s="99"/>
      <c r="I315" s="101"/>
      <c r="J315" s="101"/>
      <c r="K315" s="101"/>
      <c r="WVV315" s="48"/>
      <c r="WVW315" s="29" t="s">
        <v>1207</v>
      </c>
      <c r="WVX315" s="142">
        <f>COUNTIF($X$126:$X$221,$WVX$313)</f>
        <v>6</v>
      </c>
      <c r="WVY315" s="143">
        <f>COUNTIF($X$125:$X$221,$WVY$313)</f>
        <v>22</v>
      </c>
      <c r="WVZ315" s="144">
        <f>COUNTIF($X$125:$X$221,$WVZ$313)</f>
        <v>34</v>
      </c>
      <c r="WWA315" s="145">
        <f>SUM(WVX315:WVZ315)</f>
        <v>62</v>
      </c>
    </row>
    <row r="316" spans="1:24 16142:16150" x14ac:dyDescent="0.2">
      <c r="A316" s="99"/>
      <c r="B316" s="100"/>
      <c r="C316" s="100"/>
      <c r="D316" s="101"/>
      <c r="E316" s="101"/>
      <c r="F316" s="101"/>
      <c r="G316" s="101"/>
      <c r="H316" s="99"/>
      <c r="I316" s="101"/>
      <c r="J316" s="101"/>
      <c r="K316" s="101"/>
      <c r="WVV316" s="146"/>
      <c r="WVW316" s="29" t="s">
        <v>1208</v>
      </c>
      <c r="WVX316" s="142">
        <f>COUNTIF($X$223:$X$236,$WVX$313)</f>
        <v>0</v>
      </c>
      <c r="WVY316" s="143">
        <f>COUNTIF($X$223:$X$236,$WVY$313)</f>
        <v>2</v>
      </c>
      <c r="WVZ316" s="144">
        <f>COUNTIF($X$223:$X$236,$WVZ$313)</f>
        <v>5</v>
      </c>
      <c r="WWA316" s="145">
        <f t="shared" ref="WWA316:WWA324" si="102">SUM(WVX316:WVZ316)</f>
        <v>7</v>
      </c>
    </row>
    <row r="317" spans="1:24 16142:16150" x14ac:dyDescent="0.2">
      <c r="A317" s="99"/>
      <c r="B317" s="100"/>
      <c r="C317" s="100"/>
      <c r="D317" s="101"/>
      <c r="E317" s="101"/>
      <c r="F317" s="101"/>
      <c r="G317" s="101"/>
      <c r="H317" s="99"/>
      <c r="I317" s="101"/>
      <c r="J317" s="101"/>
      <c r="K317" s="101"/>
      <c r="WVV317" s="147"/>
      <c r="WVW317" s="29" t="s">
        <v>1209</v>
      </c>
      <c r="WVX317" s="142">
        <f>COUNTIF($X$238:$X$246,$WVX$313)</f>
        <v>1</v>
      </c>
      <c r="WVY317" s="143">
        <f>COUNTIF($X$238:$X$246,$WVY$313)</f>
        <v>1</v>
      </c>
      <c r="WVZ317" s="144">
        <f>COUNTIF($X$238:$X$246,$WVZ$313)</f>
        <v>2</v>
      </c>
      <c r="WWA317" s="145">
        <f t="shared" si="102"/>
        <v>4</v>
      </c>
    </row>
    <row r="318" spans="1:24 16142:16150" x14ac:dyDescent="0.2">
      <c r="D318" s="135"/>
      <c r="E318" s="135"/>
      <c r="F318" s="135"/>
      <c r="G318" s="135"/>
      <c r="I318" s="135"/>
      <c r="J318" s="135"/>
      <c r="K318" s="135"/>
      <c r="Q318" s="148"/>
      <c r="WVV318" s="55"/>
      <c r="WVW318" s="29" t="s">
        <v>1210</v>
      </c>
      <c r="WVX318" s="142">
        <f>COUNTIF($X$248:$X$250,$WVX$313)</f>
        <v>0</v>
      </c>
      <c r="WVY318" s="143">
        <f>COUNTIF($X$248:$X$250,$WVY$313)</f>
        <v>2</v>
      </c>
      <c r="WVZ318" s="144">
        <f>COUNTIF($X$248:$X$250,$WVZ$313)</f>
        <v>0</v>
      </c>
      <c r="WWA318" s="145">
        <f t="shared" si="102"/>
        <v>2</v>
      </c>
    </row>
    <row r="319" spans="1:24 16142:16150" x14ac:dyDescent="0.2">
      <c r="WVV319" s="149"/>
      <c r="WVW319" s="29" t="s">
        <v>1211</v>
      </c>
      <c r="WVX319" s="142">
        <f>COUNTIF($X$252:$X$254,$WVX$313)</f>
        <v>0</v>
      </c>
      <c r="WVY319" s="143">
        <f>COUNTIF($X$252:$X$254,$WVY$313)</f>
        <v>1</v>
      </c>
      <c r="WVZ319" s="144">
        <f>COUNTIF($X$252:$X$254,$WVZ$313)</f>
        <v>1</v>
      </c>
      <c r="WWA319" s="145">
        <f t="shared" si="102"/>
        <v>2</v>
      </c>
      <c r="WWD319" s="150"/>
    </row>
    <row r="320" spans="1:24 16142:16150" x14ac:dyDescent="0.2">
      <c r="WVV320" s="151"/>
      <c r="WVW320" s="29" t="s">
        <v>1212</v>
      </c>
      <c r="WVX320" s="142">
        <f>COUNTIF($X$256:$X$269,$WVX$313)</f>
        <v>0</v>
      </c>
      <c r="WVY320" s="143">
        <f>COUNTIF($X$256:$X$269,$WVY$313)</f>
        <v>0</v>
      </c>
      <c r="WVZ320" s="144">
        <f>COUNTIF($X$256:$X$269,$WVZ$313)</f>
        <v>14</v>
      </c>
      <c r="WWA320" s="145">
        <f t="shared" si="102"/>
        <v>14</v>
      </c>
      <c r="WWD320" s="150"/>
    </row>
    <row r="321" spans="16142:16147" x14ac:dyDescent="0.2">
      <c r="WVV321" s="152"/>
      <c r="WVW321" s="29" t="s">
        <v>13</v>
      </c>
      <c r="WVX321" s="142">
        <f>COUNTIF($X$271:$X$280,$WVX$313)</f>
        <v>1</v>
      </c>
      <c r="WVY321" s="143">
        <f>COUNTIF($X$271:$X$280,$WVY$313)</f>
        <v>6</v>
      </c>
      <c r="WVZ321" s="144">
        <f>COUNTIF($X$271:$X$280,$WVZ$313)</f>
        <v>3</v>
      </c>
      <c r="WWA321" s="145">
        <f t="shared" si="102"/>
        <v>10</v>
      </c>
    </row>
    <row r="322" spans="16142:16147" x14ac:dyDescent="0.2">
      <c r="WVV322" s="153"/>
      <c r="WVW322" s="29" t="s">
        <v>1213</v>
      </c>
      <c r="WVX322" s="142">
        <f>COUNTIF($X$282:$X$282,$WVX$313)</f>
        <v>0</v>
      </c>
      <c r="WVY322" s="143">
        <f>COUNTIF($X$282:$X$282,$WVY$313)</f>
        <v>1</v>
      </c>
      <c r="WVZ322" s="144">
        <f>COUNTIF($X$282:$X$282,$WVZ$313)</f>
        <v>0</v>
      </c>
      <c r="WWA322" s="145">
        <f t="shared" si="102"/>
        <v>1</v>
      </c>
    </row>
    <row r="323" spans="16142:16147" x14ac:dyDescent="0.2">
      <c r="WVV323" s="154"/>
      <c r="WVW323" s="29" t="s">
        <v>1214</v>
      </c>
      <c r="WVX323" s="142">
        <f>COUNTIF($X$284:$X$286,$WVX$313)</f>
        <v>0</v>
      </c>
      <c r="WVY323" s="143">
        <f>COUNTIF($X$284:$X$286,$WVY$313)</f>
        <v>1</v>
      </c>
      <c r="WVZ323" s="144">
        <f>COUNTIF($X$284:$X$286,$WVZ$313)</f>
        <v>2</v>
      </c>
      <c r="WWA323" s="145">
        <f t="shared" si="102"/>
        <v>3</v>
      </c>
    </row>
    <row r="324" spans="16142:16147" x14ac:dyDescent="0.2">
      <c r="WVV324" s="155"/>
      <c r="WVW324" s="29" t="s">
        <v>1137</v>
      </c>
      <c r="WVX324" s="142">
        <f>COUNTIF($X$288:$X$292,$WVX$313)</f>
        <v>1</v>
      </c>
      <c r="WVY324" s="143">
        <f>COUNTIF($X$288:$X$292,$WVY$313)</f>
        <v>3</v>
      </c>
      <c r="WVZ324" s="144">
        <f>COUNTIF($X$288:$X$292,$WVZ$313)</f>
        <v>0</v>
      </c>
      <c r="WWA324" s="145">
        <f t="shared" si="102"/>
        <v>4</v>
      </c>
    </row>
    <row r="325" spans="16142:16147" x14ac:dyDescent="0.2">
      <c r="WVV325" s="156"/>
      <c r="WVW325" s="29" t="s">
        <v>1215</v>
      </c>
      <c r="WVX325" s="142">
        <f>COUNTIF($X$294:$X$299,$WVX$313)</f>
        <v>1</v>
      </c>
      <c r="WVY325" s="143">
        <f>COUNTIF($X$294:$X$299,$WVY$313)</f>
        <v>0</v>
      </c>
      <c r="WVZ325" s="144">
        <f>COUNTIF($X$294:$X$299,$WVZ$313)</f>
        <v>3</v>
      </c>
      <c r="WWA325" s="145">
        <f>SUM(WVX325:WVZ325)</f>
        <v>4</v>
      </c>
    </row>
    <row r="326" spans="16142:16147" x14ac:dyDescent="0.2">
      <c r="WVX326" s="157">
        <f>SUM(WVX314:WVX325)</f>
        <v>12</v>
      </c>
      <c r="WVY326" s="157">
        <f>SUM(WVY314:WVY325)</f>
        <v>65</v>
      </c>
      <c r="WVZ326" s="157">
        <f>SUM(WVZ314:WVZ325)</f>
        <v>90</v>
      </c>
      <c r="WWA326" s="157">
        <f>SUM(WWA314:WWA325)</f>
        <v>167</v>
      </c>
    </row>
    <row r="335" spans="16142:16147" x14ac:dyDescent="0.2">
      <c r="WVX335" s="18"/>
      <c r="WVY335" s="18"/>
      <c r="WVZ335" s="18"/>
      <c r="WWA335" s="18"/>
    </row>
    <row r="336" spans="16142:16147" x14ac:dyDescent="0.2">
      <c r="WVX336" s="18"/>
      <c r="WVY336" s="18"/>
      <c r="WVZ336" s="18"/>
      <c r="WWA336" s="18"/>
    </row>
    <row r="337" spans="16144:16150" x14ac:dyDescent="0.2">
      <c r="WVX337" s="18"/>
      <c r="WVY337" s="18"/>
      <c r="WVZ337" s="18"/>
      <c r="WWA337" s="18"/>
    </row>
    <row r="338" spans="16144:16150" x14ac:dyDescent="0.2">
      <c r="WVX338" s="18"/>
      <c r="WVY338" s="18"/>
      <c r="WVZ338" s="18"/>
      <c r="WWA338" s="18"/>
    </row>
    <row r="339" spans="16144:16150" x14ac:dyDescent="0.2">
      <c r="WVX339" s="18"/>
      <c r="WVY339" s="18"/>
      <c r="WVZ339" s="18"/>
      <c r="WWA339" s="18"/>
    </row>
    <row r="340" spans="16144:16150" x14ac:dyDescent="0.2">
      <c r="WVX340" s="18"/>
      <c r="WVY340" s="18"/>
      <c r="WVZ340" s="18"/>
      <c r="WWA340" s="18"/>
    </row>
    <row r="341" spans="16144:16150" x14ac:dyDescent="0.2">
      <c r="WVX341" s="18"/>
      <c r="WVY341" s="18"/>
      <c r="WVZ341" s="18"/>
      <c r="WWA341" s="18"/>
    </row>
    <row r="342" spans="16144:16150" x14ac:dyDescent="0.2">
      <c r="WVX342" s="18"/>
      <c r="WVY342" s="18"/>
      <c r="WVZ342" s="18"/>
      <c r="WWA342" s="18"/>
      <c r="WWD342" s="49"/>
    </row>
  </sheetData>
  <autoFilter ref="A9:WWD299"/>
  <mergeCells count="394">
    <mergeCell ref="A1:S1"/>
    <mergeCell ref="A2:S2"/>
    <mergeCell ref="A3:S3"/>
    <mergeCell ref="A4:S4"/>
    <mergeCell ref="A5:D5"/>
    <mergeCell ref="A6:D6"/>
    <mergeCell ref="A281:I281"/>
    <mergeCell ref="A7:B7"/>
    <mergeCell ref="J7:K7"/>
    <mergeCell ref="A8:A9"/>
    <mergeCell ref="B8:B9"/>
    <mergeCell ref="C8:C9"/>
    <mergeCell ref="D8:D9"/>
    <mergeCell ref="E8:E9"/>
    <mergeCell ref="F8:F9"/>
    <mergeCell ref="G8:G9"/>
    <mergeCell ref="H8:H9"/>
    <mergeCell ref="A13:A14"/>
    <mergeCell ref="B13:B14"/>
    <mergeCell ref="C13:C14"/>
    <mergeCell ref="D13:D14"/>
    <mergeCell ref="E13:E14"/>
    <mergeCell ref="X13:X14"/>
    <mergeCell ref="X8:X9"/>
    <mergeCell ref="A11:A12"/>
    <mergeCell ref="B11:B12"/>
    <mergeCell ref="C11:C12"/>
    <mergeCell ref="D11:D12"/>
    <mergeCell ref="X11:X12"/>
    <mergeCell ref="O8:O9"/>
    <mergeCell ref="P8:P9"/>
    <mergeCell ref="Q8:Q9"/>
    <mergeCell ref="R8:S8"/>
    <mergeCell ref="T8:T9"/>
    <mergeCell ref="W8:W9"/>
    <mergeCell ref="I8:I9"/>
    <mergeCell ref="J8:J9"/>
    <mergeCell ref="K8:K9"/>
    <mergeCell ref="L8:L9"/>
    <mergeCell ref="M8:M9"/>
    <mergeCell ref="N8:N9"/>
    <mergeCell ref="A15:A16"/>
    <mergeCell ref="B15:B16"/>
    <mergeCell ref="C15:C16"/>
    <mergeCell ref="X15:X16"/>
    <mergeCell ref="A20:A21"/>
    <mergeCell ref="B20:B21"/>
    <mergeCell ref="C20:C21"/>
    <mergeCell ref="D20:D21"/>
    <mergeCell ref="X20:X21"/>
    <mergeCell ref="A23:A24"/>
    <mergeCell ref="B23:B24"/>
    <mergeCell ref="C23:C24"/>
    <mergeCell ref="D23:D24"/>
    <mergeCell ref="X23:X24"/>
    <mergeCell ref="A27:A28"/>
    <mergeCell ref="B27:B28"/>
    <mergeCell ref="C27:C28"/>
    <mergeCell ref="D27:D28"/>
    <mergeCell ref="X27:X28"/>
    <mergeCell ref="A29:A31"/>
    <mergeCell ref="B29:B30"/>
    <mergeCell ref="C29:C31"/>
    <mergeCell ref="D29:D30"/>
    <mergeCell ref="X29:X31"/>
    <mergeCell ref="A32:A33"/>
    <mergeCell ref="B32:B33"/>
    <mergeCell ref="C32:C33"/>
    <mergeCell ref="D32:D33"/>
    <mergeCell ref="X32:X33"/>
    <mergeCell ref="X36:X37"/>
    <mergeCell ref="A38:A42"/>
    <mergeCell ref="B38:B42"/>
    <mergeCell ref="C38:C42"/>
    <mergeCell ref="D38:D41"/>
    <mergeCell ref="X38:X42"/>
    <mergeCell ref="A34:A35"/>
    <mergeCell ref="B34:B35"/>
    <mergeCell ref="C34:C35"/>
    <mergeCell ref="D34:D35"/>
    <mergeCell ref="X34:X35"/>
    <mergeCell ref="A36:A37"/>
    <mergeCell ref="B36:B37"/>
    <mergeCell ref="C36:C37"/>
    <mergeCell ref="D36:D37"/>
    <mergeCell ref="E36:E37"/>
    <mergeCell ref="A43:A44"/>
    <mergeCell ref="B43:B44"/>
    <mergeCell ref="C43:C44"/>
    <mergeCell ref="D43:D44"/>
    <mergeCell ref="X43:X44"/>
    <mergeCell ref="A45:A46"/>
    <mergeCell ref="B45:B46"/>
    <mergeCell ref="C45:C46"/>
    <mergeCell ref="D45:D46"/>
    <mergeCell ref="X45:X46"/>
    <mergeCell ref="A48:A50"/>
    <mergeCell ref="B48:B50"/>
    <mergeCell ref="C48:C50"/>
    <mergeCell ref="D48:D50"/>
    <mergeCell ref="X48:X50"/>
    <mergeCell ref="A51:A52"/>
    <mergeCell ref="B51:B52"/>
    <mergeCell ref="C51:C52"/>
    <mergeCell ref="D51:D52"/>
    <mergeCell ref="X51:X52"/>
    <mergeCell ref="A53:A54"/>
    <mergeCell ref="B53:B54"/>
    <mergeCell ref="C53:C54"/>
    <mergeCell ref="D53:D54"/>
    <mergeCell ref="X53:X54"/>
    <mergeCell ref="A55:A56"/>
    <mergeCell ref="B55:B56"/>
    <mergeCell ref="C55:C56"/>
    <mergeCell ref="D55:D56"/>
    <mergeCell ref="X55:X56"/>
    <mergeCell ref="A57:A58"/>
    <mergeCell ref="B57:B58"/>
    <mergeCell ref="C57:C58"/>
    <mergeCell ref="D57:D58"/>
    <mergeCell ref="X57:X58"/>
    <mergeCell ref="A64:A66"/>
    <mergeCell ref="B64:B66"/>
    <mergeCell ref="C64:C66"/>
    <mergeCell ref="D64:D66"/>
    <mergeCell ref="X64:X66"/>
    <mergeCell ref="A67:A68"/>
    <mergeCell ref="B67:B68"/>
    <mergeCell ref="C67:C68"/>
    <mergeCell ref="X67:X68"/>
    <mergeCell ref="A69:A70"/>
    <mergeCell ref="B69:B70"/>
    <mergeCell ref="C69:C70"/>
    <mergeCell ref="D69:D70"/>
    <mergeCell ref="X69:X70"/>
    <mergeCell ref="A71:A72"/>
    <mergeCell ref="B71:B72"/>
    <mergeCell ref="C71:C72"/>
    <mergeCell ref="X71:X72"/>
    <mergeCell ref="A73:A75"/>
    <mergeCell ref="B73:B75"/>
    <mergeCell ref="C73:C75"/>
    <mergeCell ref="D73:D75"/>
    <mergeCell ref="X73:X75"/>
    <mergeCell ref="A76:A79"/>
    <mergeCell ref="B76:B79"/>
    <mergeCell ref="C76:C79"/>
    <mergeCell ref="D76:D79"/>
    <mergeCell ref="X76:X79"/>
    <mergeCell ref="A80:A81"/>
    <mergeCell ref="B80:B81"/>
    <mergeCell ref="C80:C81"/>
    <mergeCell ref="D80:D81"/>
    <mergeCell ref="X80:X81"/>
    <mergeCell ref="A82:A84"/>
    <mergeCell ref="B82:B84"/>
    <mergeCell ref="C82:C84"/>
    <mergeCell ref="D82:D84"/>
    <mergeCell ref="X82:X84"/>
    <mergeCell ref="A85:A88"/>
    <mergeCell ref="B85:B88"/>
    <mergeCell ref="C85:C88"/>
    <mergeCell ref="D85:D88"/>
    <mergeCell ref="X85:X88"/>
    <mergeCell ref="A89:A92"/>
    <mergeCell ref="B89:B92"/>
    <mergeCell ref="C89:C92"/>
    <mergeCell ref="D89:D92"/>
    <mergeCell ref="X89:X92"/>
    <mergeCell ref="A93:A95"/>
    <mergeCell ref="B93:B95"/>
    <mergeCell ref="C93:C95"/>
    <mergeCell ref="D93:D95"/>
    <mergeCell ref="X93:X95"/>
    <mergeCell ref="A96:A98"/>
    <mergeCell ref="B96:B98"/>
    <mergeCell ref="C96:C98"/>
    <mergeCell ref="D96:D98"/>
    <mergeCell ref="X96:X98"/>
    <mergeCell ref="A99:A102"/>
    <mergeCell ref="B99:B102"/>
    <mergeCell ref="C99:C102"/>
    <mergeCell ref="D99:D102"/>
    <mergeCell ref="X99:X102"/>
    <mergeCell ref="A103:A104"/>
    <mergeCell ref="B103:B104"/>
    <mergeCell ref="C103:C104"/>
    <mergeCell ref="D103:D104"/>
    <mergeCell ref="X103:X104"/>
    <mergeCell ref="A105:A109"/>
    <mergeCell ref="B105:B109"/>
    <mergeCell ref="C105:C109"/>
    <mergeCell ref="D105:D109"/>
    <mergeCell ref="X105:X109"/>
    <mergeCell ref="A110:A113"/>
    <mergeCell ref="B110:B113"/>
    <mergeCell ref="C110:C113"/>
    <mergeCell ref="D110:D113"/>
    <mergeCell ref="X110:X113"/>
    <mergeCell ref="A116:A117"/>
    <mergeCell ref="B116:B117"/>
    <mergeCell ref="C116:C117"/>
    <mergeCell ref="D116:D117"/>
    <mergeCell ref="X116:X117"/>
    <mergeCell ref="X126:X127"/>
    <mergeCell ref="A128:A129"/>
    <mergeCell ref="B128:B129"/>
    <mergeCell ref="C128:C129"/>
    <mergeCell ref="D128:D129"/>
    <mergeCell ref="E128:E129"/>
    <mergeCell ref="X128:X129"/>
    <mergeCell ref="A122:A124"/>
    <mergeCell ref="B122:B124"/>
    <mergeCell ref="C122:C124"/>
    <mergeCell ref="D122:D123"/>
    <mergeCell ref="X122:X124"/>
    <mergeCell ref="A126:A127"/>
    <mergeCell ref="B126:B127"/>
    <mergeCell ref="C126:C127"/>
    <mergeCell ref="D126:D127"/>
    <mergeCell ref="E126:E127"/>
    <mergeCell ref="A135:A140"/>
    <mergeCell ref="B135:B140"/>
    <mergeCell ref="C135:C140"/>
    <mergeCell ref="X135:X140"/>
    <mergeCell ref="D137:D139"/>
    <mergeCell ref="A151:A152"/>
    <mergeCell ref="B151:B152"/>
    <mergeCell ref="C151:C152"/>
    <mergeCell ref="D151:D152"/>
    <mergeCell ref="X151:X152"/>
    <mergeCell ref="F161:F162"/>
    <mergeCell ref="X161:X162"/>
    <mergeCell ref="A168:A170"/>
    <mergeCell ref="B168:B170"/>
    <mergeCell ref="C168:C170"/>
    <mergeCell ref="D168:D170"/>
    <mergeCell ref="E168:E170"/>
    <mergeCell ref="X168:X170"/>
    <mergeCell ref="A154:A155"/>
    <mergeCell ref="B154:B155"/>
    <mergeCell ref="C154:C155"/>
    <mergeCell ref="D154:D155"/>
    <mergeCell ref="X154:X155"/>
    <mergeCell ref="A161:A162"/>
    <mergeCell ref="B161:B162"/>
    <mergeCell ref="C161:C162"/>
    <mergeCell ref="D161:D162"/>
    <mergeCell ref="E161:E162"/>
    <mergeCell ref="A171:A172"/>
    <mergeCell ref="B171:B172"/>
    <mergeCell ref="C171:C172"/>
    <mergeCell ref="X171:X172"/>
    <mergeCell ref="A173:A174"/>
    <mergeCell ref="B173:B174"/>
    <mergeCell ref="C173:C174"/>
    <mergeCell ref="D173:D174"/>
    <mergeCell ref="E173:E174"/>
    <mergeCell ref="X173:X174"/>
    <mergeCell ref="A177:A178"/>
    <mergeCell ref="B177:B178"/>
    <mergeCell ref="C177:C178"/>
    <mergeCell ref="D177:D178"/>
    <mergeCell ref="X177:X178"/>
    <mergeCell ref="A181:A182"/>
    <mergeCell ref="B181:B182"/>
    <mergeCell ref="C181:C182"/>
    <mergeCell ref="D181:D182"/>
    <mergeCell ref="X181:X182"/>
    <mergeCell ref="A184:A185"/>
    <mergeCell ref="B184:B185"/>
    <mergeCell ref="C184:C185"/>
    <mergeCell ref="D184:D185"/>
    <mergeCell ref="X184:X185"/>
    <mergeCell ref="A187:A191"/>
    <mergeCell ref="B187:B191"/>
    <mergeCell ref="C187:C191"/>
    <mergeCell ref="D187:D191"/>
    <mergeCell ref="X187:X191"/>
    <mergeCell ref="X194:X195"/>
    <mergeCell ref="A198:A200"/>
    <mergeCell ref="B198:B200"/>
    <mergeCell ref="C198:C200"/>
    <mergeCell ref="D198:D200"/>
    <mergeCell ref="E198:E200"/>
    <mergeCell ref="F198:F200"/>
    <mergeCell ref="X198:X200"/>
    <mergeCell ref="A192:A193"/>
    <mergeCell ref="B192:B193"/>
    <mergeCell ref="C192:C193"/>
    <mergeCell ref="D192:D193"/>
    <mergeCell ref="X192:X193"/>
    <mergeCell ref="A194:A195"/>
    <mergeCell ref="B194:B195"/>
    <mergeCell ref="C194:C195"/>
    <mergeCell ref="D194:D195"/>
    <mergeCell ref="E194:E195"/>
    <mergeCell ref="A203:A204"/>
    <mergeCell ref="B203:B204"/>
    <mergeCell ref="C203:C204"/>
    <mergeCell ref="D203:D204"/>
    <mergeCell ref="X203:X204"/>
    <mergeCell ref="A205:A207"/>
    <mergeCell ref="B205:B207"/>
    <mergeCell ref="C205:C207"/>
    <mergeCell ref="D205:D207"/>
    <mergeCell ref="X205:X207"/>
    <mergeCell ref="X214:X215"/>
    <mergeCell ref="A216:A217"/>
    <mergeCell ref="B216:B217"/>
    <mergeCell ref="C216:C217"/>
    <mergeCell ref="D216:D217"/>
    <mergeCell ref="X216:X217"/>
    <mergeCell ref="A210:A212"/>
    <mergeCell ref="B210:B212"/>
    <mergeCell ref="C210:C212"/>
    <mergeCell ref="D210:D212"/>
    <mergeCell ref="X210:X212"/>
    <mergeCell ref="A214:A215"/>
    <mergeCell ref="B214:B215"/>
    <mergeCell ref="C214:C215"/>
    <mergeCell ref="D214:D215"/>
    <mergeCell ref="L214:L215"/>
    <mergeCell ref="A218:A219"/>
    <mergeCell ref="B218:B219"/>
    <mergeCell ref="C218:C219"/>
    <mergeCell ref="D218:D219"/>
    <mergeCell ref="X218:X219"/>
    <mergeCell ref="A220:A221"/>
    <mergeCell ref="B220:B221"/>
    <mergeCell ref="C220:C221"/>
    <mergeCell ref="D220:D221"/>
    <mergeCell ref="X220:X221"/>
    <mergeCell ref="X223:X227"/>
    <mergeCell ref="A228:A230"/>
    <mergeCell ref="B228:B230"/>
    <mergeCell ref="C228:C230"/>
    <mergeCell ref="D228:D230"/>
    <mergeCell ref="E228:E230"/>
    <mergeCell ref="F228:F229"/>
    <mergeCell ref="X228:X230"/>
    <mergeCell ref="A223:A227"/>
    <mergeCell ref="B223:B227"/>
    <mergeCell ref="C223:C227"/>
    <mergeCell ref="D223:D227"/>
    <mergeCell ref="E223:E227"/>
    <mergeCell ref="F223:F227"/>
    <mergeCell ref="F238:F242"/>
    <mergeCell ref="X238:X242"/>
    <mergeCell ref="A244:A245"/>
    <mergeCell ref="B244:B245"/>
    <mergeCell ref="C244:C245"/>
    <mergeCell ref="D244:D245"/>
    <mergeCell ref="E244:E245"/>
    <mergeCell ref="X244:X245"/>
    <mergeCell ref="A232:A233"/>
    <mergeCell ref="B232:B233"/>
    <mergeCell ref="C232:C233"/>
    <mergeCell ref="D232:D233"/>
    <mergeCell ref="X232:X233"/>
    <mergeCell ref="A238:A242"/>
    <mergeCell ref="B238:B242"/>
    <mergeCell ref="C238:C242"/>
    <mergeCell ref="D238:D242"/>
    <mergeCell ref="E238:E242"/>
    <mergeCell ref="X295:X297"/>
    <mergeCell ref="A288:A289"/>
    <mergeCell ref="B288:B289"/>
    <mergeCell ref="C288:C289"/>
    <mergeCell ref="D288:D289"/>
    <mergeCell ref="E288:E289"/>
    <mergeCell ref="X288:X289"/>
    <mergeCell ref="A248:A249"/>
    <mergeCell ref="B248:B249"/>
    <mergeCell ref="C248:C249"/>
    <mergeCell ref="X248:X249"/>
    <mergeCell ref="A253:A254"/>
    <mergeCell ref="B253:B254"/>
    <mergeCell ref="C253:C254"/>
    <mergeCell ref="D253:D254"/>
    <mergeCell ref="X253:X254"/>
    <mergeCell ref="B312:D312"/>
    <mergeCell ref="A303:D303"/>
    <mergeCell ref="B309:D309"/>
    <mergeCell ref="F309:J309"/>
    <mergeCell ref="B310:D310"/>
    <mergeCell ref="F310:J310"/>
    <mergeCell ref="B311:D311"/>
    <mergeCell ref="F311:J311"/>
    <mergeCell ref="A295:A297"/>
    <mergeCell ref="B295:B297"/>
    <mergeCell ref="C295:C297"/>
    <mergeCell ref="D295:D297"/>
    <mergeCell ref="E295:E297"/>
  </mergeCells>
  <conditionalFormatting sqref="X252 X231 W248:W250 W252:W255 X271:X279 W271:W280 X292 W282:X282 W153:X153 W151:W152 W156:X160 W154:W155 W161:W162 W175:X176 W179:X180 W177:W178 W183:X183 W181:W182 W186:X186 W184:W185 W214:W221 W213:X213 W187:W195 W135:W140 W163:X165 X243 W130:X134 W126:W129 W141:X142 W144:X150 W143 W222:X222 W223:W236 X234:X236 W284:W286 W166:W174 X166:X167 W202:W212 W243:W246 W288:W292 W196:X197 W201:X201 W198:W200 W294:W299">
    <cfRule type="cellIs" dxfId="359" priority="358" operator="equal">
      <formula>"EN TERMINO"</formula>
    </cfRule>
    <cfRule type="cellIs" dxfId="358" priority="359" operator="equal">
      <formula>"CUMPLIDA"</formula>
    </cfRule>
    <cfRule type="cellIs" dxfId="357" priority="360" operator="equal">
      <formula>"VENCIDA"</formula>
    </cfRule>
  </conditionalFormatting>
  <conditionalFormatting sqref="X280">
    <cfRule type="cellIs" dxfId="356" priority="355" operator="equal">
      <formula>"EN TERMINO"</formula>
    </cfRule>
    <cfRule type="cellIs" dxfId="355" priority="356" operator="equal">
      <formula>"CUMPLIDA"</formula>
    </cfRule>
    <cfRule type="cellIs" dxfId="354" priority="357" operator="equal">
      <formula>"VENCIDA"</formula>
    </cfRule>
  </conditionalFormatting>
  <conditionalFormatting sqref="X286">
    <cfRule type="cellIs" dxfId="353" priority="352" operator="equal">
      <formula>"EN TERMINO"</formula>
    </cfRule>
    <cfRule type="cellIs" dxfId="352" priority="353" operator="equal">
      <formula>"CUMPLIDA"</formula>
    </cfRule>
    <cfRule type="cellIs" dxfId="351" priority="354" operator="equal">
      <formula>"VENCIDA"</formula>
    </cfRule>
  </conditionalFormatting>
  <conditionalFormatting sqref="W238:W242">
    <cfRule type="cellIs" dxfId="350" priority="349" operator="equal">
      <formula>"EN TERMINO"</formula>
    </cfRule>
    <cfRule type="cellIs" dxfId="349" priority="350" operator="equal">
      <formula>"CUMPLIDA"</formula>
    </cfRule>
    <cfRule type="cellIs" dxfId="348" priority="351" operator="equal">
      <formula>"VENCIDA"</formula>
    </cfRule>
  </conditionalFormatting>
  <conditionalFormatting sqref="X246">
    <cfRule type="cellIs" dxfId="347" priority="346" operator="equal">
      <formula>"EN TERMINO"</formula>
    </cfRule>
    <cfRule type="cellIs" dxfId="346" priority="347" operator="equal">
      <formula>"CUMPLIDA"</formula>
    </cfRule>
    <cfRule type="cellIs" dxfId="345" priority="348" operator="equal">
      <formula>"VENCIDA"</formula>
    </cfRule>
  </conditionalFormatting>
  <conditionalFormatting sqref="X248">
    <cfRule type="cellIs" dxfId="344" priority="343" operator="equal">
      <formula>"EN TERMINO"</formula>
    </cfRule>
    <cfRule type="cellIs" dxfId="343" priority="344" operator="equal">
      <formula>"CUMPLIDA"</formula>
    </cfRule>
    <cfRule type="cellIs" dxfId="342" priority="345" operator="equal">
      <formula>"VENCIDA"</formula>
    </cfRule>
  </conditionalFormatting>
  <conditionalFormatting sqref="X125">
    <cfRule type="cellIs" dxfId="341" priority="340" operator="equal">
      <formula>"EN TERMINO"</formula>
    </cfRule>
    <cfRule type="cellIs" dxfId="340" priority="341" operator="equal">
      <formula>"CUMPLIDA"</formula>
    </cfRule>
    <cfRule type="cellIs" dxfId="339" priority="342" operator="equal">
      <formula>"VENCIDA"</formula>
    </cfRule>
  </conditionalFormatting>
  <conditionalFormatting sqref="W300">
    <cfRule type="cellIs" dxfId="338" priority="337" operator="equal">
      <formula>"EN TERMINO"</formula>
    </cfRule>
    <cfRule type="cellIs" dxfId="337" priority="338" operator="equal">
      <formula>"CUMPLIDA"</formula>
    </cfRule>
    <cfRule type="cellIs" dxfId="336" priority="339" operator="equal">
      <formula>"VENCIDA"</formula>
    </cfRule>
  </conditionalFormatting>
  <conditionalFormatting sqref="X300">
    <cfRule type="cellIs" dxfId="335" priority="334" operator="equal">
      <formula>"EN TERMINO"</formula>
    </cfRule>
    <cfRule type="cellIs" dxfId="334" priority="335" operator="equal">
      <formula>"CUMPLIDA"</formula>
    </cfRule>
    <cfRule type="cellIs" dxfId="333" priority="336" operator="equal">
      <formula>"VENCIDA"</formula>
    </cfRule>
  </conditionalFormatting>
  <conditionalFormatting sqref="X298">
    <cfRule type="cellIs" dxfId="332" priority="331" operator="equal">
      <formula>"EN TERMINO"</formula>
    </cfRule>
    <cfRule type="cellIs" dxfId="331" priority="332" operator="equal">
      <formula>"CUMPLIDA"</formula>
    </cfRule>
    <cfRule type="cellIs" dxfId="330" priority="333" operator="equal">
      <formula>"VENCIDA"</formula>
    </cfRule>
  </conditionalFormatting>
  <conditionalFormatting sqref="X253">
    <cfRule type="cellIs" dxfId="329" priority="328" operator="equal">
      <formula>"EN TERMINO"</formula>
    </cfRule>
    <cfRule type="cellIs" dxfId="328" priority="329" operator="equal">
      <formula>"CUMPLIDA"</formula>
    </cfRule>
    <cfRule type="cellIs" dxfId="327" priority="330" operator="equal">
      <formula>"VENCIDA"</formula>
    </cfRule>
  </conditionalFormatting>
  <conditionalFormatting sqref="X181">
    <cfRule type="cellIs" dxfId="326" priority="283" operator="equal">
      <formula>"EN TERMINO"</formula>
    </cfRule>
    <cfRule type="cellIs" dxfId="325" priority="284" operator="equal">
      <formula>"CUMPLIDA"</formula>
    </cfRule>
    <cfRule type="cellIs" dxfId="324" priority="285" operator="equal">
      <formula>"VENCIDA"</formula>
    </cfRule>
  </conditionalFormatting>
  <conditionalFormatting sqref="W237:X237">
    <cfRule type="cellIs" dxfId="323" priority="325" operator="equal">
      <formula>"EN TERMINO"</formula>
    </cfRule>
    <cfRule type="cellIs" dxfId="322" priority="326" operator="equal">
      <formula>"CUMPLIDA"</formula>
    </cfRule>
    <cfRule type="cellIs" dxfId="321" priority="327" operator="equal">
      <formula>"VENCIDA"</formula>
    </cfRule>
  </conditionalFormatting>
  <conditionalFormatting sqref="W247:X247">
    <cfRule type="cellIs" dxfId="320" priority="322" operator="equal">
      <formula>"EN TERMINO"</formula>
    </cfRule>
    <cfRule type="cellIs" dxfId="319" priority="323" operator="equal">
      <formula>"CUMPLIDA"</formula>
    </cfRule>
    <cfRule type="cellIs" dxfId="318" priority="324" operator="equal">
      <formula>"VENCIDA"</formula>
    </cfRule>
  </conditionalFormatting>
  <conditionalFormatting sqref="W251:X251">
    <cfRule type="cellIs" dxfId="317" priority="319" operator="equal">
      <formula>"EN TERMINO"</formula>
    </cfRule>
    <cfRule type="cellIs" dxfId="316" priority="320" operator="equal">
      <formula>"CUMPLIDA"</formula>
    </cfRule>
    <cfRule type="cellIs" dxfId="315" priority="321" operator="equal">
      <formula>"VENCIDA"</formula>
    </cfRule>
  </conditionalFormatting>
  <conditionalFormatting sqref="W270:X270">
    <cfRule type="cellIs" dxfId="314" priority="316" operator="equal">
      <formula>"EN TERMINO"</formula>
    </cfRule>
    <cfRule type="cellIs" dxfId="313" priority="317" operator="equal">
      <formula>"CUMPLIDA"</formula>
    </cfRule>
    <cfRule type="cellIs" dxfId="312" priority="318" operator="equal">
      <formula>"VENCIDA"</formula>
    </cfRule>
  </conditionalFormatting>
  <conditionalFormatting sqref="W281:X281">
    <cfRule type="cellIs" dxfId="311" priority="313" operator="equal">
      <formula>"EN TERMINO"</formula>
    </cfRule>
    <cfRule type="cellIs" dxfId="310" priority="314" operator="equal">
      <formula>"CUMPLIDA"</formula>
    </cfRule>
    <cfRule type="cellIs" dxfId="309" priority="315" operator="equal">
      <formula>"VENCIDA"</formula>
    </cfRule>
  </conditionalFormatting>
  <conditionalFormatting sqref="W283:X283">
    <cfRule type="cellIs" dxfId="308" priority="310" operator="equal">
      <formula>"EN TERMINO"</formula>
    </cfRule>
    <cfRule type="cellIs" dxfId="307" priority="311" operator="equal">
      <formula>"CUMPLIDA"</formula>
    </cfRule>
    <cfRule type="cellIs" dxfId="306" priority="312" operator="equal">
      <formula>"VENCIDA"</formula>
    </cfRule>
  </conditionalFormatting>
  <conditionalFormatting sqref="W287:X287">
    <cfRule type="cellIs" dxfId="305" priority="307" operator="equal">
      <formula>"EN TERMINO"</formula>
    </cfRule>
    <cfRule type="cellIs" dxfId="304" priority="308" operator="equal">
      <formula>"CUMPLIDA"</formula>
    </cfRule>
    <cfRule type="cellIs" dxfId="303" priority="309" operator="equal">
      <formula>"VENCIDA"</formula>
    </cfRule>
  </conditionalFormatting>
  <conditionalFormatting sqref="W293:X293">
    <cfRule type="cellIs" dxfId="302" priority="304" operator="equal">
      <formula>"EN TERMINO"</formula>
    </cfRule>
    <cfRule type="cellIs" dxfId="301" priority="305" operator="equal">
      <formula>"CUMPLIDA"</formula>
    </cfRule>
    <cfRule type="cellIs" dxfId="300" priority="306" operator="equal">
      <formula>"VENCIDA"</formula>
    </cfRule>
  </conditionalFormatting>
  <conditionalFormatting sqref="X151">
    <cfRule type="cellIs" dxfId="299" priority="301" operator="equal">
      <formula>"EN TERMINO"</formula>
    </cfRule>
    <cfRule type="cellIs" dxfId="298" priority="302" operator="equal">
      <formula>"CUMPLIDA"</formula>
    </cfRule>
    <cfRule type="cellIs" dxfId="297" priority="303" operator="equal">
      <formula>"VENCIDA"</formula>
    </cfRule>
  </conditionalFormatting>
  <conditionalFormatting sqref="X154">
    <cfRule type="cellIs" dxfId="296" priority="298" operator="equal">
      <formula>"EN TERMINO"</formula>
    </cfRule>
    <cfRule type="cellIs" dxfId="295" priority="299" operator="equal">
      <formula>"CUMPLIDA"</formula>
    </cfRule>
    <cfRule type="cellIs" dxfId="294" priority="300" operator="equal">
      <formula>"VENCIDA"</formula>
    </cfRule>
  </conditionalFormatting>
  <conditionalFormatting sqref="X161">
    <cfRule type="cellIs" dxfId="293" priority="295" operator="equal">
      <formula>"EN TERMINO"</formula>
    </cfRule>
    <cfRule type="cellIs" dxfId="292" priority="296" operator="equal">
      <formula>"CUMPLIDA"</formula>
    </cfRule>
    <cfRule type="cellIs" dxfId="291" priority="297" operator="equal">
      <formula>"VENCIDA"</formula>
    </cfRule>
  </conditionalFormatting>
  <conditionalFormatting sqref="X171">
    <cfRule type="cellIs" dxfId="290" priority="292" operator="equal">
      <formula>"EN TERMINO"</formula>
    </cfRule>
    <cfRule type="cellIs" dxfId="289" priority="293" operator="equal">
      <formula>"CUMPLIDA"</formula>
    </cfRule>
    <cfRule type="cellIs" dxfId="288" priority="294" operator="equal">
      <formula>"VENCIDA"</formula>
    </cfRule>
  </conditionalFormatting>
  <conditionalFormatting sqref="X173">
    <cfRule type="cellIs" dxfId="287" priority="289" operator="equal">
      <formula>"EN TERMINO"</formula>
    </cfRule>
    <cfRule type="cellIs" dxfId="286" priority="290" operator="equal">
      <formula>"CUMPLIDA"</formula>
    </cfRule>
    <cfRule type="cellIs" dxfId="285" priority="291" operator="equal">
      <formula>"VENCIDA"</formula>
    </cfRule>
  </conditionalFormatting>
  <conditionalFormatting sqref="X177">
    <cfRule type="cellIs" dxfId="284" priority="286" operator="equal">
      <formula>"EN TERMINO"</formula>
    </cfRule>
    <cfRule type="cellIs" dxfId="283" priority="287" operator="equal">
      <formula>"CUMPLIDA"</formula>
    </cfRule>
    <cfRule type="cellIs" dxfId="282" priority="288" operator="equal">
      <formula>"VENCIDA"</formula>
    </cfRule>
  </conditionalFormatting>
  <conditionalFormatting sqref="X184">
    <cfRule type="cellIs" dxfId="281" priority="280" operator="equal">
      <formula>"EN TERMINO"</formula>
    </cfRule>
    <cfRule type="cellIs" dxfId="280" priority="281" operator="equal">
      <formula>"CUMPLIDA"</formula>
    </cfRule>
    <cfRule type="cellIs" dxfId="279" priority="282" operator="equal">
      <formula>"VENCIDA"</formula>
    </cfRule>
  </conditionalFormatting>
  <conditionalFormatting sqref="X192">
    <cfRule type="cellIs" dxfId="278" priority="277" operator="equal">
      <formula>"EN TERMINO"</formula>
    </cfRule>
    <cfRule type="cellIs" dxfId="277" priority="278" operator="equal">
      <formula>"CUMPLIDA"</formula>
    </cfRule>
    <cfRule type="cellIs" dxfId="276" priority="279" operator="equal">
      <formula>"VENCIDA"</formula>
    </cfRule>
  </conditionalFormatting>
  <conditionalFormatting sqref="X194">
    <cfRule type="cellIs" dxfId="275" priority="274" operator="equal">
      <formula>"EN TERMINO"</formula>
    </cfRule>
    <cfRule type="cellIs" dxfId="274" priority="275" operator="equal">
      <formula>"CUMPLIDA"</formula>
    </cfRule>
    <cfRule type="cellIs" dxfId="273" priority="276" operator="equal">
      <formula>"VENCIDA"</formula>
    </cfRule>
  </conditionalFormatting>
  <conditionalFormatting sqref="X203">
    <cfRule type="cellIs" dxfId="272" priority="271" operator="equal">
      <formula>"EN TERMINO"</formula>
    </cfRule>
    <cfRule type="cellIs" dxfId="271" priority="272" operator="equal">
      <formula>"CUMPLIDA"</formula>
    </cfRule>
    <cfRule type="cellIs" dxfId="270" priority="273" operator="equal">
      <formula>"VENCIDA"</formula>
    </cfRule>
  </conditionalFormatting>
  <conditionalFormatting sqref="X214">
    <cfRule type="cellIs" dxfId="269" priority="268" operator="equal">
      <formula>"EN TERMINO"</formula>
    </cfRule>
    <cfRule type="cellIs" dxfId="268" priority="269" operator="equal">
      <formula>"CUMPLIDA"</formula>
    </cfRule>
    <cfRule type="cellIs" dxfId="267" priority="270" operator="equal">
      <formula>"VENCIDA"</formula>
    </cfRule>
  </conditionalFormatting>
  <conditionalFormatting sqref="X216">
    <cfRule type="cellIs" dxfId="266" priority="265" operator="equal">
      <formula>"EN TERMINO"</formula>
    </cfRule>
    <cfRule type="cellIs" dxfId="265" priority="266" operator="equal">
      <formula>"CUMPLIDA"</formula>
    </cfRule>
    <cfRule type="cellIs" dxfId="264" priority="267" operator="equal">
      <formula>"VENCIDA"</formula>
    </cfRule>
  </conditionalFormatting>
  <conditionalFormatting sqref="X218">
    <cfRule type="cellIs" dxfId="263" priority="262" operator="equal">
      <formula>"EN TERMINO"</formula>
    </cfRule>
    <cfRule type="cellIs" dxfId="262" priority="263" operator="equal">
      <formula>"CUMPLIDA"</formula>
    </cfRule>
    <cfRule type="cellIs" dxfId="261" priority="264" operator="equal">
      <formula>"VENCIDA"</formula>
    </cfRule>
  </conditionalFormatting>
  <conditionalFormatting sqref="X220">
    <cfRule type="cellIs" dxfId="260" priority="259" operator="equal">
      <formula>"EN TERMINO"</formula>
    </cfRule>
    <cfRule type="cellIs" dxfId="259" priority="260" operator="equal">
      <formula>"CUMPLIDA"</formula>
    </cfRule>
    <cfRule type="cellIs" dxfId="258" priority="261" operator="equal">
      <formula>"VENCIDA"</formula>
    </cfRule>
  </conditionalFormatting>
  <conditionalFormatting sqref="X210">
    <cfRule type="cellIs" dxfId="257" priority="256" operator="equal">
      <formula>"EN TERMINO"</formula>
    </cfRule>
    <cfRule type="cellIs" dxfId="256" priority="257" operator="equal">
      <formula>"CUMPLIDA"</formula>
    </cfRule>
    <cfRule type="cellIs" dxfId="255" priority="258" operator="equal">
      <formula>"VENCIDA"</formula>
    </cfRule>
  </conditionalFormatting>
  <conditionalFormatting sqref="X205">
    <cfRule type="cellIs" dxfId="254" priority="253" operator="equal">
      <formula>"EN TERMINO"</formula>
    </cfRule>
    <cfRule type="cellIs" dxfId="253" priority="254" operator="equal">
      <formula>"CUMPLIDA"</formula>
    </cfRule>
    <cfRule type="cellIs" dxfId="252" priority="255" operator="equal">
      <formula>"VENCIDA"</formula>
    </cfRule>
  </conditionalFormatting>
  <conditionalFormatting sqref="X168">
    <cfRule type="cellIs" dxfId="251" priority="250" operator="equal">
      <formula>"EN TERMINO"</formula>
    </cfRule>
    <cfRule type="cellIs" dxfId="250" priority="251" operator="equal">
      <formula>"CUMPLIDA"</formula>
    </cfRule>
    <cfRule type="cellIs" dxfId="249" priority="252" operator="equal">
      <formula>"VENCIDA"</formula>
    </cfRule>
  </conditionalFormatting>
  <conditionalFormatting sqref="X187">
    <cfRule type="cellIs" dxfId="248" priority="247" operator="equal">
      <formula>"EN TERMINO"</formula>
    </cfRule>
    <cfRule type="cellIs" dxfId="247" priority="248" operator="equal">
      <formula>"CUMPLIDA"</formula>
    </cfRule>
    <cfRule type="cellIs" dxfId="246" priority="249" operator="equal">
      <formula>"VENCIDA"</formula>
    </cfRule>
  </conditionalFormatting>
  <conditionalFormatting sqref="X232">
    <cfRule type="cellIs" dxfId="245" priority="244" operator="equal">
      <formula>"EN TERMINO"</formula>
    </cfRule>
    <cfRule type="cellIs" dxfId="244" priority="245" operator="equal">
      <formula>"CUMPLIDA"</formula>
    </cfRule>
    <cfRule type="cellIs" dxfId="243" priority="246" operator="equal">
      <formula>"VENCIDA"</formula>
    </cfRule>
  </conditionalFormatting>
  <conditionalFormatting sqref="X250">
    <cfRule type="cellIs" dxfId="242" priority="241" operator="equal">
      <formula>"EN TERMINO"</formula>
    </cfRule>
    <cfRule type="cellIs" dxfId="241" priority="242" operator="equal">
      <formula>"CUMPLIDA"</formula>
    </cfRule>
    <cfRule type="cellIs" dxfId="240" priority="243" operator="equal">
      <formula>"VENCIDA"</formula>
    </cfRule>
  </conditionalFormatting>
  <conditionalFormatting sqref="X299">
    <cfRule type="cellIs" dxfId="239" priority="238" operator="equal">
      <formula>"EN TERMINO"</formula>
    </cfRule>
    <cfRule type="cellIs" dxfId="238" priority="239" operator="equal">
      <formula>"CUMPLIDA"</formula>
    </cfRule>
    <cfRule type="cellIs" dxfId="237" priority="240" operator="equal">
      <formula>"VENCIDA"</formula>
    </cfRule>
  </conditionalFormatting>
  <conditionalFormatting sqref="X135">
    <cfRule type="cellIs" dxfId="236" priority="235" operator="equal">
      <formula>"EN TERMINO"</formula>
    </cfRule>
    <cfRule type="cellIs" dxfId="235" priority="236" operator="equal">
      <formula>"CUMPLIDA"</formula>
    </cfRule>
    <cfRule type="cellIs" dxfId="234" priority="237" operator="equal">
      <formula>"VENCIDA"</formula>
    </cfRule>
  </conditionalFormatting>
  <conditionalFormatting sqref="X228:X229">
    <cfRule type="cellIs" dxfId="233" priority="232" operator="equal">
      <formula>"EN TERMINO"</formula>
    </cfRule>
    <cfRule type="cellIs" dxfId="232" priority="233" operator="equal">
      <formula>"CUMPLIDA"</formula>
    </cfRule>
    <cfRule type="cellIs" dxfId="231" priority="234" operator="equal">
      <formula>"VENCIDA"</formula>
    </cfRule>
  </conditionalFormatting>
  <conditionalFormatting sqref="X126">
    <cfRule type="cellIs" dxfId="230" priority="229" operator="equal">
      <formula>"EN TERMINO"</formula>
    </cfRule>
    <cfRule type="cellIs" dxfId="229" priority="230" operator="equal">
      <formula>"CUMPLIDA"</formula>
    </cfRule>
    <cfRule type="cellIs" dxfId="228" priority="231" operator="equal">
      <formula>"VENCIDA"</formula>
    </cfRule>
  </conditionalFormatting>
  <conditionalFormatting sqref="X223">
    <cfRule type="cellIs" dxfId="227" priority="226" operator="equal">
      <formula>"EN TERMINO"</formula>
    </cfRule>
    <cfRule type="cellIs" dxfId="226" priority="227" operator="equal">
      <formula>"CUMPLIDA"</formula>
    </cfRule>
    <cfRule type="cellIs" dxfId="225" priority="228" operator="equal">
      <formula>"VENCIDA"</formula>
    </cfRule>
  </conditionalFormatting>
  <conditionalFormatting sqref="X238">
    <cfRule type="cellIs" dxfId="224" priority="223" operator="equal">
      <formula>"EN TERMINO"</formula>
    </cfRule>
    <cfRule type="cellIs" dxfId="223" priority="224" operator="equal">
      <formula>"CUMPLIDA"</formula>
    </cfRule>
    <cfRule type="cellIs" dxfId="222" priority="225" operator="equal">
      <formula>"VENCIDA"</formula>
    </cfRule>
  </conditionalFormatting>
  <conditionalFormatting sqref="X202">
    <cfRule type="cellIs" dxfId="221" priority="220" operator="equal">
      <formula>"EN TERMINO"</formula>
    </cfRule>
    <cfRule type="cellIs" dxfId="220" priority="221" operator="equal">
      <formula>"CUMPLIDA"</formula>
    </cfRule>
    <cfRule type="cellIs" dxfId="219" priority="222" operator="equal">
      <formula>"VENCIDA"</formula>
    </cfRule>
  </conditionalFormatting>
  <conditionalFormatting sqref="X128">
    <cfRule type="cellIs" dxfId="218" priority="217" operator="equal">
      <formula>"EN TERMINO"</formula>
    </cfRule>
    <cfRule type="cellIs" dxfId="217" priority="218" operator="equal">
      <formula>"CUMPLIDA"</formula>
    </cfRule>
    <cfRule type="cellIs" dxfId="216" priority="219" operator="equal">
      <formula>"VENCIDA"</formula>
    </cfRule>
  </conditionalFormatting>
  <conditionalFormatting sqref="X288">
    <cfRule type="cellIs" dxfId="215" priority="214" operator="equal">
      <formula>"EN TERMINO"</formula>
    </cfRule>
    <cfRule type="cellIs" dxfId="214" priority="215" operator="equal">
      <formula>"CUMPLIDA"</formula>
    </cfRule>
    <cfRule type="cellIs" dxfId="213" priority="216" operator="equal">
      <formula>"VENCIDA"</formula>
    </cfRule>
  </conditionalFormatting>
  <conditionalFormatting sqref="X143">
    <cfRule type="cellIs" dxfId="212" priority="211" operator="equal">
      <formula>"EN TERMINO"</formula>
    </cfRule>
    <cfRule type="cellIs" dxfId="211" priority="212" operator="equal">
      <formula>"CUMPLIDA"</formula>
    </cfRule>
    <cfRule type="cellIs" dxfId="210" priority="213" operator="equal">
      <formula>"VENCIDA"</formula>
    </cfRule>
  </conditionalFormatting>
  <conditionalFormatting sqref="X284">
    <cfRule type="cellIs" dxfId="209" priority="208" operator="equal">
      <formula>"EN TERMINO"</formula>
    </cfRule>
    <cfRule type="cellIs" dxfId="208" priority="209" operator="equal">
      <formula>"CUMPLIDA"</formula>
    </cfRule>
    <cfRule type="cellIs" dxfId="207" priority="210" operator="equal">
      <formula>"VENCIDA"</formula>
    </cfRule>
  </conditionalFormatting>
  <conditionalFormatting sqref="X285">
    <cfRule type="cellIs" dxfId="206" priority="205" operator="equal">
      <formula>"EN TERMINO"</formula>
    </cfRule>
    <cfRule type="cellIs" dxfId="205" priority="206" operator="equal">
      <formula>"CUMPLIDA"</formula>
    </cfRule>
    <cfRule type="cellIs" dxfId="204" priority="207" operator="equal">
      <formula>"VENCIDA"</formula>
    </cfRule>
  </conditionalFormatting>
  <conditionalFormatting sqref="X290">
    <cfRule type="cellIs" dxfId="203" priority="202" operator="equal">
      <formula>"EN TERMINO"</formula>
    </cfRule>
    <cfRule type="cellIs" dxfId="202" priority="203" operator="equal">
      <formula>"CUMPLIDA"</formula>
    </cfRule>
    <cfRule type="cellIs" dxfId="201" priority="204" operator="equal">
      <formula>"VENCIDA"</formula>
    </cfRule>
  </conditionalFormatting>
  <conditionalFormatting sqref="X294">
    <cfRule type="cellIs" dxfId="200" priority="199" operator="equal">
      <formula>"EN TERMINO"</formula>
    </cfRule>
    <cfRule type="cellIs" dxfId="199" priority="200" operator="equal">
      <formula>"CUMPLIDA"</formula>
    </cfRule>
    <cfRule type="cellIs" dxfId="198" priority="201" operator="equal">
      <formula>"VENCIDA"</formula>
    </cfRule>
  </conditionalFormatting>
  <conditionalFormatting sqref="X10">
    <cfRule type="cellIs" dxfId="197" priority="193" operator="equal">
      <formula>"EN TERMINO"</formula>
    </cfRule>
    <cfRule type="cellIs" dxfId="196" priority="194" operator="equal">
      <formula>"CUMPLIDA"</formula>
    </cfRule>
    <cfRule type="cellIs" dxfId="195" priority="195" operator="equal">
      <formula>"VENCIDA"</formula>
    </cfRule>
  </conditionalFormatting>
  <conditionalFormatting sqref="X76">
    <cfRule type="cellIs" dxfId="194" priority="196" operator="equal">
      <formula>"EN TERMINO"</formula>
    </cfRule>
    <cfRule type="cellIs" dxfId="193" priority="197" operator="equal">
      <formula>"CUMPLIDA"</formula>
    </cfRule>
    <cfRule type="cellIs" dxfId="192" priority="198" operator="equal">
      <formula>"VENCIDA"</formula>
    </cfRule>
  </conditionalFormatting>
  <conditionalFormatting sqref="W10">
    <cfRule type="cellIs" dxfId="191" priority="190" operator="equal">
      <formula>"EN TERMINO"</formula>
    </cfRule>
    <cfRule type="cellIs" dxfId="190" priority="191" operator="equal">
      <formula>"CUMPLIDA"</formula>
    </cfRule>
    <cfRule type="cellIs" dxfId="189" priority="192" operator="equal">
      <formula>"VENCIDA"</formula>
    </cfRule>
  </conditionalFormatting>
  <conditionalFormatting sqref="X208">
    <cfRule type="cellIs" dxfId="188" priority="187" operator="equal">
      <formula>"EN TERMINO"</formula>
    </cfRule>
    <cfRule type="cellIs" dxfId="187" priority="188" operator="equal">
      <formula>"CUMPLIDA"</formula>
    </cfRule>
    <cfRule type="cellIs" dxfId="186" priority="189" operator="equal">
      <formula>"VENCIDA"</formula>
    </cfRule>
  </conditionalFormatting>
  <conditionalFormatting sqref="X209">
    <cfRule type="cellIs" dxfId="185" priority="184" operator="equal">
      <formula>"EN TERMINO"</formula>
    </cfRule>
    <cfRule type="cellIs" dxfId="184" priority="185" operator="equal">
      <formula>"CUMPLIDA"</formula>
    </cfRule>
    <cfRule type="cellIs" dxfId="183" priority="186" operator="equal">
      <formula>"VENCIDA"</formula>
    </cfRule>
  </conditionalFormatting>
  <conditionalFormatting sqref="W11:W125">
    <cfRule type="cellIs" dxfId="182" priority="181" operator="equal">
      <formula>"EN TERMINO"</formula>
    </cfRule>
    <cfRule type="cellIs" dxfId="181" priority="182" operator="equal">
      <formula>"CUMPLIDA"</formula>
    </cfRule>
    <cfRule type="cellIs" dxfId="180" priority="183" operator="equal">
      <formula>"VENCIDA"</formula>
    </cfRule>
  </conditionalFormatting>
  <conditionalFormatting sqref="X11">
    <cfRule type="cellIs" dxfId="179" priority="178" operator="equal">
      <formula>"EN TERMINO"</formula>
    </cfRule>
    <cfRule type="cellIs" dxfId="178" priority="179" operator="equal">
      <formula>"CUMPLIDA"</formula>
    </cfRule>
    <cfRule type="cellIs" dxfId="177" priority="180" operator="equal">
      <formula>"VENCIDA"</formula>
    </cfRule>
  </conditionalFormatting>
  <conditionalFormatting sqref="X13">
    <cfRule type="cellIs" dxfId="176" priority="175" operator="equal">
      <formula>"EN TERMINO"</formula>
    </cfRule>
    <cfRule type="cellIs" dxfId="175" priority="176" operator="equal">
      <formula>"CUMPLIDA"</formula>
    </cfRule>
    <cfRule type="cellIs" dxfId="174" priority="177" operator="equal">
      <formula>"VENCIDA"</formula>
    </cfRule>
  </conditionalFormatting>
  <conditionalFormatting sqref="X15">
    <cfRule type="cellIs" dxfId="173" priority="172" operator="equal">
      <formula>"EN TERMINO"</formula>
    </cfRule>
    <cfRule type="cellIs" dxfId="172" priority="173" operator="equal">
      <formula>"CUMPLIDA"</formula>
    </cfRule>
    <cfRule type="cellIs" dxfId="171" priority="174" operator="equal">
      <formula>"VENCIDA"</formula>
    </cfRule>
  </conditionalFormatting>
  <conditionalFormatting sqref="X20">
    <cfRule type="cellIs" dxfId="170" priority="169" operator="equal">
      <formula>"EN TERMINO"</formula>
    </cfRule>
    <cfRule type="cellIs" dxfId="169" priority="170" operator="equal">
      <formula>"CUMPLIDA"</formula>
    </cfRule>
    <cfRule type="cellIs" dxfId="168" priority="171" operator="equal">
      <formula>"VENCIDA"</formula>
    </cfRule>
  </conditionalFormatting>
  <conditionalFormatting sqref="X23">
    <cfRule type="cellIs" dxfId="167" priority="166" operator="equal">
      <formula>"EN TERMINO"</formula>
    </cfRule>
    <cfRule type="cellIs" dxfId="166" priority="167" operator="equal">
      <formula>"CUMPLIDA"</formula>
    </cfRule>
    <cfRule type="cellIs" dxfId="165" priority="168" operator="equal">
      <formula>"VENCIDA"</formula>
    </cfRule>
  </conditionalFormatting>
  <conditionalFormatting sqref="X27">
    <cfRule type="cellIs" dxfId="164" priority="163" operator="equal">
      <formula>"EN TERMINO"</formula>
    </cfRule>
    <cfRule type="cellIs" dxfId="163" priority="164" operator="equal">
      <formula>"CUMPLIDA"</formula>
    </cfRule>
    <cfRule type="cellIs" dxfId="162" priority="165" operator="equal">
      <formula>"VENCIDA"</formula>
    </cfRule>
  </conditionalFormatting>
  <conditionalFormatting sqref="X32">
    <cfRule type="cellIs" dxfId="161" priority="160" operator="equal">
      <formula>"EN TERMINO"</formula>
    </cfRule>
    <cfRule type="cellIs" dxfId="160" priority="161" operator="equal">
      <formula>"CUMPLIDA"</formula>
    </cfRule>
    <cfRule type="cellIs" dxfId="159" priority="162" operator="equal">
      <formula>"VENCIDA"</formula>
    </cfRule>
  </conditionalFormatting>
  <conditionalFormatting sqref="X34">
    <cfRule type="cellIs" dxfId="158" priority="157" operator="equal">
      <formula>"EN TERMINO"</formula>
    </cfRule>
    <cfRule type="cellIs" dxfId="157" priority="158" operator="equal">
      <formula>"CUMPLIDA"</formula>
    </cfRule>
    <cfRule type="cellIs" dxfId="156" priority="159" operator="equal">
      <formula>"VENCIDA"</formula>
    </cfRule>
  </conditionalFormatting>
  <conditionalFormatting sqref="X36">
    <cfRule type="cellIs" dxfId="155" priority="154" operator="equal">
      <formula>"EN TERMINO"</formula>
    </cfRule>
    <cfRule type="cellIs" dxfId="154" priority="155" operator="equal">
      <formula>"CUMPLIDA"</formula>
    </cfRule>
    <cfRule type="cellIs" dxfId="153" priority="156" operator="equal">
      <formula>"VENCIDA"</formula>
    </cfRule>
  </conditionalFormatting>
  <conditionalFormatting sqref="X43">
    <cfRule type="cellIs" dxfId="152" priority="151" operator="equal">
      <formula>"EN TERMINO"</formula>
    </cfRule>
    <cfRule type="cellIs" dxfId="151" priority="152" operator="equal">
      <formula>"CUMPLIDA"</formula>
    </cfRule>
    <cfRule type="cellIs" dxfId="150" priority="153" operator="equal">
      <formula>"VENCIDA"</formula>
    </cfRule>
  </conditionalFormatting>
  <conditionalFormatting sqref="X45">
    <cfRule type="cellIs" dxfId="149" priority="148" operator="equal">
      <formula>"EN TERMINO"</formula>
    </cfRule>
    <cfRule type="cellIs" dxfId="148" priority="149" operator="equal">
      <formula>"CUMPLIDA"</formula>
    </cfRule>
    <cfRule type="cellIs" dxfId="147" priority="150" operator="equal">
      <formula>"VENCIDA"</formula>
    </cfRule>
  </conditionalFormatting>
  <conditionalFormatting sqref="X51">
    <cfRule type="cellIs" dxfId="146" priority="145" operator="equal">
      <formula>"EN TERMINO"</formula>
    </cfRule>
    <cfRule type="cellIs" dxfId="145" priority="146" operator="equal">
      <formula>"CUMPLIDA"</formula>
    </cfRule>
    <cfRule type="cellIs" dxfId="144" priority="147" operator="equal">
      <formula>"VENCIDA"</formula>
    </cfRule>
  </conditionalFormatting>
  <conditionalFormatting sqref="X53">
    <cfRule type="cellIs" dxfId="143" priority="142" operator="equal">
      <formula>"EN TERMINO"</formula>
    </cfRule>
    <cfRule type="cellIs" dxfId="142" priority="143" operator="equal">
      <formula>"CUMPLIDA"</formula>
    </cfRule>
    <cfRule type="cellIs" dxfId="141" priority="144" operator="equal">
      <formula>"VENCIDA"</formula>
    </cfRule>
  </conditionalFormatting>
  <conditionalFormatting sqref="X55">
    <cfRule type="cellIs" dxfId="140" priority="139" operator="equal">
      <formula>"EN TERMINO"</formula>
    </cfRule>
    <cfRule type="cellIs" dxfId="139" priority="140" operator="equal">
      <formula>"CUMPLIDA"</formula>
    </cfRule>
    <cfRule type="cellIs" dxfId="138" priority="141" operator="equal">
      <formula>"VENCIDA"</formula>
    </cfRule>
  </conditionalFormatting>
  <conditionalFormatting sqref="X57">
    <cfRule type="cellIs" dxfId="137" priority="136" operator="equal">
      <formula>"EN TERMINO"</formula>
    </cfRule>
    <cfRule type="cellIs" dxfId="136" priority="137" operator="equal">
      <formula>"CUMPLIDA"</formula>
    </cfRule>
    <cfRule type="cellIs" dxfId="135" priority="138" operator="equal">
      <formula>"VENCIDA"</formula>
    </cfRule>
  </conditionalFormatting>
  <conditionalFormatting sqref="X67">
    <cfRule type="cellIs" dxfId="134" priority="133" operator="equal">
      <formula>"EN TERMINO"</formula>
    </cfRule>
    <cfRule type="cellIs" dxfId="133" priority="134" operator="equal">
      <formula>"CUMPLIDA"</formula>
    </cfRule>
    <cfRule type="cellIs" dxfId="132" priority="135" operator="equal">
      <formula>"VENCIDA"</formula>
    </cfRule>
  </conditionalFormatting>
  <conditionalFormatting sqref="X69">
    <cfRule type="cellIs" dxfId="131" priority="130" operator="equal">
      <formula>"EN TERMINO"</formula>
    </cfRule>
    <cfRule type="cellIs" dxfId="130" priority="131" operator="equal">
      <formula>"CUMPLIDA"</formula>
    </cfRule>
    <cfRule type="cellIs" dxfId="129" priority="132" operator="equal">
      <formula>"VENCIDA"</formula>
    </cfRule>
  </conditionalFormatting>
  <conditionalFormatting sqref="X71">
    <cfRule type="cellIs" dxfId="128" priority="127" operator="equal">
      <formula>"EN TERMINO"</formula>
    </cfRule>
    <cfRule type="cellIs" dxfId="127" priority="128" operator="equal">
      <formula>"CUMPLIDA"</formula>
    </cfRule>
    <cfRule type="cellIs" dxfId="126" priority="129" operator="equal">
      <formula>"VENCIDA"</formula>
    </cfRule>
  </conditionalFormatting>
  <conditionalFormatting sqref="X80">
    <cfRule type="cellIs" dxfId="125" priority="124" operator="equal">
      <formula>"EN TERMINO"</formula>
    </cfRule>
    <cfRule type="cellIs" dxfId="124" priority="125" operator="equal">
      <formula>"CUMPLIDA"</formula>
    </cfRule>
    <cfRule type="cellIs" dxfId="123" priority="126" operator="equal">
      <formula>"VENCIDA"</formula>
    </cfRule>
  </conditionalFormatting>
  <conditionalFormatting sqref="X103">
    <cfRule type="cellIs" dxfId="122" priority="121" operator="equal">
      <formula>"EN TERMINO"</formula>
    </cfRule>
    <cfRule type="cellIs" dxfId="121" priority="122" operator="equal">
      <formula>"CUMPLIDA"</formula>
    </cfRule>
    <cfRule type="cellIs" dxfId="120" priority="123" operator="equal">
      <formula>"VENCIDA"</formula>
    </cfRule>
  </conditionalFormatting>
  <conditionalFormatting sqref="X116">
    <cfRule type="cellIs" dxfId="119" priority="118" operator="equal">
      <formula>"EN TERMINO"</formula>
    </cfRule>
    <cfRule type="cellIs" dxfId="118" priority="119" operator="equal">
      <formula>"CUMPLIDA"</formula>
    </cfRule>
    <cfRule type="cellIs" dxfId="117" priority="120" operator="equal">
      <formula>"VENCIDA"</formula>
    </cfRule>
  </conditionalFormatting>
  <conditionalFormatting sqref="X17">
    <cfRule type="cellIs" dxfId="116" priority="115" operator="equal">
      <formula>"EN TERMINO"</formula>
    </cfRule>
    <cfRule type="cellIs" dxfId="115" priority="116" operator="equal">
      <formula>"CUMPLIDA"</formula>
    </cfRule>
    <cfRule type="cellIs" dxfId="114" priority="117" operator="equal">
      <formula>"VENCIDA"</formula>
    </cfRule>
  </conditionalFormatting>
  <conditionalFormatting sqref="X18">
    <cfRule type="cellIs" dxfId="113" priority="112" operator="equal">
      <formula>"EN TERMINO"</formula>
    </cfRule>
    <cfRule type="cellIs" dxfId="112" priority="113" operator="equal">
      <formula>"CUMPLIDA"</formula>
    </cfRule>
    <cfRule type="cellIs" dxfId="111" priority="114" operator="equal">
      <formula>"VENCIDA"</formula>
    </cfRule>
  </conditionalFormatting>
  <conditionalFormatting sqref="X19">
    <cfRule type="cellIs" dxfId="110" priority="109" operator="equal">
      <formula>"EN TERMINO"</formula>
    </cfRule>
    <cfRule type="cellIs" dxfId="109" priority="110" operator="equal">
      <formula>"CUMPLIDA"</formula>
    </cfRule>
    <cfRule type="cellIs" dxfId="108" priority="111" operator="equal">
      <formula>"VENCIDA"</formula>
    </cfRule>
  </conditionalFormatting>
  <conditionalFormatting sqref="X22">
    <cfRule type="cellIs" dxfId="107" priority="106" operator="equal">
      <formula>"EN TERMINO"</formula>
    </cfRule>
    <cfRule type="cellIs" dxfId="106" priority="107" operator="equal">
      <formula>"CUMPLIDA"</formula>
    </cfRule>
    <cfRule type="cellIs" dxfId="105" priority="108" operator="equal">
      <formula>"VENCIDA"</formula>
    </cfRule>
  </conditionalFormatting>
  <conditionalFormatting sqref="X25">
    <cfRule type="cellIs" dxfId="104" priority="103" operator="equal">
      <formula>"EN TERMINO"</formula>
    </cfRule>
    <cfRule type="cellIs" dxfId="103" priority="104" operator="equal">
      <formula>"CUMPLIDA"</formula>
    </cfRule>
    <cfRule type="cellIs" dxfId="102" priority="105" operator="equal">
      <formula>"VENCIDA"</formula>
    </cfRule>
  </conditionalFormatting>
  <conditionalFormatting sqref="X26">
    <cfRule type="cellIs" dxfId="101" priority="100" operator="equal">
      <formula>"EN TERMINO"</formula>
    </cfRule>
    <cfRule type="cellIs" dxfId="100" priority="101" operator="equal">
      <formula>"CUMPLIDA"</formula>
    </cfRule>
    <cfRule type="cellIs" dxfId="99" priority="102" operator="equal">
      <formula>"VENCIDA"</formula>
    </cfRule>
  </conditionalFormatting>
  <conditionalFormatting sqref="X47">
    <cfRule type="cellIs" dxfId="98" priority="97" operator="equal">
      <formula>"EN TERMINO"</formula>
    </cfRule>
    <cfRule type="cellIs" dxfId="97" priority="98" operator="equal">
      <formula>"CUMPLIDA"</formula>
    </cfRule>
    <cfRule type="cellIs" dxfId="96" priority="99" operator="equal">
      <formula>"VENCIDA"</formula>
    </cfRule>
  </conditionalFormatting>
  <conditionalFormatting sqref="X59">
    <cfRule type="cellIs" dxfId="95" priority="94" operator="equal">
      <formula>"EN TERMINO"</formula>
    </cfRule>
    <cfRule type="cellIs" dxfId="94" priority="95" operator="equal">
      <formula>"CUMPLIDA"</formula>
    </cfRule>
    <cfRule type="cellIs" dxfId="93" priority="96" operator="equal">
      <formula>"VENCIDA"</formula>
    </cfRule>
  </conditionalFormatting>
  <conditionalFormatting sqref="X60">
    <cfRule type="cellIs" dxfId="92" priority="91" operator="equal">
      <formula>"EN TERMINO"</formula>
    </cfRule>
    <cfRule type="cellIs" dxfId="91" priority="92" operator="equal">
      <formula>"CUMPLIDA"</formula>
    </cfRule>
    <cfRule type="cellIs" dxfId="90" priority="93" operator="equal">
      <formula>"VENCIDA"</formula>
    </cfRule>
  </conditionalFormatting>
  <conditionalFormatting sqref="X61">
    <cfRule type="cellIs" dxfId="89" priority="88" operator="equal">
      <formula>"EN TERMINO"</formula>
    </cfRule>
    <cfRule type="cellIs" dxfId="88" priority="89" operator="equal">
      <formula>"CUMPLIDA"</formula>
    </cfRule>
    <cfRule type="cellIs" dxfId="87" priority="90" operator="equal">
      <formula>"VENCIDA"</formula>
    </cfRule>
  </conditionalFormatting>
  <conditionalFormatting sqref="X62">
    <cfRule type="cellIs" dxfId="86" priority="85" operator="equal">
      <formula>"EN TERMINO"</formula>
    </cfRule>
    <cfRule type="cellIs" dxfId="85" priority="86" operator="equal">
      <formula>"CUMPLIDA"</formula>
    </cfRule>
    <cfRule type="cellIs" dxfId="84" priority="87" operator="equal">
      <formula>"VENCIDA"</formula>
    </cfRule>
  </conditionalFormatting>
  <conditionalFormatting sqref="X63">
    <cfRule type="cellIs" dxfId="83" priority="82" operator="equal">
      <formula>"EN TERMINO"</formula>
    </cfRule>
    <cfRule type="cellIs" dxfId="82" priority="83" operator="equal">
      <formula>"CUMPLIDA"</formula>
    </cfRule>
    <cfRule type="cellIs" dxfId="81" priority="84" operator="equal">
      <formula>"VENCIDA"</formula>
    </cfRule>
  </conditionalFormatting>
  <conditionalFormatting sqref="X114">
    <cfRule type="cellIs" dxfId="80" priority="79" operator="equal">
      <formula>"EN TERMINO"</formula>
    </cfRule>
    <cfRule type="cellIs" dxfId="79" priority="80" operator="equal">
      <formula>"CUMPLIDA"</formula>
    </cfRule>
    <cfRule type="cellIs" dxfId="78" priority="81" operator="equal">
      <formula>"VENCIDA"</formula>
    </cfRule>
  </conditionalFormatting>
  <conditionalFormatting sqref="X115">
    <cfRule type="cellIs" dxfId="77" priority="76" operator="equal">
      <formula>"EN TERMINO"</formula>
    </cfRule>
    <cfRule type="cellIs" dxfId="76" priority="77" operator="equal">
      <formula>"CUMPLIDA"</formula>
    </cfRule>
    <cfRule type="cellIs" dxfId="75" priority="78" operator="equal">
      <formula>"VENCIDA"</formula>
    </cfRule>
  </conditionalFormatting>
  <conditionalFormatting sqref="X118">
    <cfRule type="cellIs" dxfId="74" priority="73" operator="equal">
      <formula>"EN TERMINO"</formula>
    </cfRule>
    <cfRule type="cellIs" dxfId="73" priority="74" operator="equal">
      <formula>"CUMPLIDA"</formula>
    </cfRule>
    <cfRule type="cellIs" dxfId="72" priority="75" operator="equal">
      <formula>"VENCIDA"</formula>
    </cfRule>
  </conditionalFormatting>
  <conditionalFormatting sqref="X119">
    <cfRule type="cellIs" dxfId="71" priority="70" operator="equal">
      <formula>"EN TERMINO"</formula>
    </cfRule>
    <cfRule type="cellIs" dxfId="70" priority="71" operator="equal">
      <formula>"CUMPLIDA"</formula>
    </cfRule>
    <cfRule type="cellIs" dxfId="69" priority="72" operator="equal">
      <formula>"VENCIDA"</formula>
    </cfRule>
  </conditionalFormatting>
  <conditionalFormatting sqref="X120">
    <cfRule type="cellIs" dxfId="68" priority="67" operator="equal">
      <formula>"EN TERMINO"</formula>
    </cfRule>
    <cfRule type="cellIs" dxfId="67" priority="68" operator="equal">
      <formula>"CUMPLIDA"</formula>
    </cfRule>
    <cfRule type="cellIs" dxfId="66" priority="69" operator="equal">
      <formula>"VENCIDA"</formula>
    </cfRule>
  </conditionalFormatting>
  <conditionalFormatting sqref="X121">
    <cfRule type="cellIs" dxfId="65" priority="64" operator="equal">
      <formula>"EN TERMINO"</formula>
    </cfRule>
    <cfRule type="cellIs" dxfId="64" priority="65" operator="equal">
      <formula>"CUMPLIDA"</formula>
    </cfRule>
    <cfRule type="cellIs" dxfId="63" priority="66" operator="equal">
      <formula>"VENCIDA"</formula>
    </cfRule>
  </conditionalFormatting>
  <conditionalFormatting sqref="X198">
    <cfRule type="cellIs" dxfId="62" priority="61" operator="equal">
      <formula>"EN TERMINO"</formula>
    </cfRule>
    <cfRule type="cellIs" dxfId="61" priority="62" operator="equal">
      <formula>"CUMPLIDA"</formula>
    </cfRule>
    <cfRule type="cellIs" dxfId="60" priority="63" operator="equal">
      <formula>"VENCIDA"</formula>
    </cfRule>
  </conditionalFormatting>
  <conditionalFormatting sqref="X244">
    <cfRule type="cellIs" dxfId="59" priority="58" operator="equal">
      <formula>"EN TERMINO"</formula>
    </cfRule>
    <cfRule type="cellIs" dxfId="58" priority="59" operator="equal">
      <formula>"CUMPLIDA"</formula>
    </cfRule>
    <cfRule type="cellIs" dxfId="57" priority="60" operator="equal">
      <formula>"VENCIDA"</formula>
    </cfRule>
  </conditionalFormatting>
  <conditionalFormatting sqref="X291">
    <cfRule type="cellIs" dxfId="56" priority="55" operator="equal">
      <formula>"EN TERMINO"</formula>
    </cfRule>
    <cfRule type="cellIs" dxfId="55" priority="56" operator="equal">
      <formula>"CUMPLIDA"</formula>
    </cfRule>
    <cfRule type="cellIs" dxfId="54" priority="57" operator="equal">
      <formula>"VENCIDA"</formula>
    </cfRule>
  </conditionalFormatting>
  <conditionalFormatting sqref="X295">
    <cfRule type="cellIs" dxfId="53" priority="52" operator="equal">
      <formula>"EN TERMINO"</formula>
    </cfRule>
    <cfRule type="cellIs" dxfId="52" priority="53" operator="equal">
      <formula>"CUMPLIDA"</formula>
    </cfRule>
    <cfRule type="cellIs" dxfId="51" priority="54" operator="equal">
      <formula>"VENCIDA"</formula>
    </cfRule>
  </conditionalFormatting>
  <conditionalFormatting sqref="X29">
    <cfRule type="cellIs" dxfId="50" priority="49" operator="equal">
      <formula>"EN TERMINO"</formula>
    </cfRule>
    <cfRule type="cellIs" dxfId="49" priority="50" operator="equal">
      <formula>"CUMPLIDA"</formula>
    </cfRule>
    <cfRule type="cellIs" dxfId="48" priority="51" operator="equal">
      <formula>"VENCIDA"</formula>
    </cfRule>
  </conditionalFormatting>
  <conditionalFormatting sqref="X48">
    <cfRule type="cellIs" dxfId="47" priority="46" operator="equal">
      <formula>"EN TERMINO"</formula>
    </cfRule>
    <cfRule type="cellIs" dxfId="46" priority="47" operator="equal">
      <formula>"CUMPLIDA"</formula>
    </cfRule>
    <cfRule type="cellIs" dxfId="45" priority="48" operator="equal">
      <formula>"VENCIDA"</formula>
    </cfRule>
  </conditionalFormatting>
  <conditionalFormatting sqref="X64">
    <cfRule type="cellIs" dxfId="44" priority="43" operator="equal">
      <formula>"EN TERMINO"</formula>
    </cfRule>
    <cfRule type="cellIs" dxfId="43" priority="44" operator="equal">
      <formula>"CUMPLIDA"</formula>
    </cfRule>
    <cfRule type="cellIs" dxfId="42" priority="45" operator="equal">
      <formula>"VENCIDA"</formula>
    </cfRule>
  </conditionalFormatting>
  <conditionalFormatting sqref="X73">
    <cfRule type="cellIs" dxfId="41" priority="40" operator="equal">
      <formula>"EN TERMINO"</formula>
    </cfRule>
    <cfRule type="cellIs" dxfId="40" priority="41" operator="equal">
      <formula>"CUMPLIDA"</formula>
    </cfRule>
    <cfRule type="cellIs" dxfId="39" priority="42" operator="equal">
      <formula>"VENCIDA"</formula>
    </cfRule>
  </conditionalFormatting>
  <conditionalFormatting sqref="X82">
    <cfRule type="cellIs" dxfId="38" priority="37" operator="equal">
      <formula>"EN TERMINO"</formula>
    </cfRule>
    <cfRule type="cellIs" dxfId="37" priority="38" operator="equal">
      <formula>"CUMPLIDA"</formula>
    </cfRule>
    <cfRule type="cellIs" dxfId="36" priority="39" operator="equal">
      <formula>"VENCIDA"</formula>
    </cfRule>
  </conditionalFormatting>
  <conditionalFormatting sqref="X93">
    <cfRule type="cellIs" dxfId="35" priority="34" operator="equal">
      <formula>"EN TERMINO"</formula>
    </cfRule>
    <cfRule type="cellIs" dxfId="34" priority="35" operator="equal">
      <formula>"CUMPLIDA"</formula>
    </cfRule>
    <cfRule type="cellIs" dxfId="33" priority="36" operator="equal">
      <formula>"VENCIDA"</formula>
    </cfRule>
  </conditionalFormatting>
  <conditionalFormatting sqref="X96">
    <cfRule type="cellIs" dxfId="32" priority="31" operator="equal">
      <formula>"EN TERMINO"</formula>
    </cfRule>
    <cfRule type="cellIs" dxfId="31" priority="32" operator="equal">
      <formula>"CUMPLIDA"</formula>
    </cfRule>
    <cfRule type="cellIs" dxfId="30" priority="33" operator="equal">
      <formula>"VENCIDA"</formula>
    </cfRule>
  </conditionalFormatting>
  <conditionalFormatting sqref="X122">
    <cfRule type="cellIs" dxfId="29" priority="28" operator="equal">
      <formula>"EN TERMINO"</formula>
    </cfRule>
    <cfRule type="cellIs" dxfId="28" priority="29" operator="equal">
      <formula>"CUMPLIDA"</formula>
    </cfRule>
    <cfRule type="cellIs" dxfId="27" priority="30" operator="equal">
      <formula>"VENCIDA"</formula>
    </cfRule>
  </conditionalFormatting>
  <conditionalFormatting sqref="X38">
    <cfRule type="cellIs" dxfId="26" priority="25" operator="equal">
      <formula>"EN TERMINO"</formula>
    </cfRule>
    <cfRule type="cellIs" dxfId="25" priority="26" operator="equal">
      <formula>"CUMPLIDA"</formula>
    </cfRule>
    <cfRule type="cellIs" dxfId="24" priority="27" operator="equal">
      <formula>"VENCIDA"</formula>
    </cfRule>
  </conditionalFormatting>
  <conditionalFormatting sqref="X105">
    <cfRule type="cellIs" dxfId="23" priority="22" operator="equal">
      <formula>"EN TERMINO"</formula>
    </cfRule>
    <cfRule type="cellIs" dxfId="22" priority="23" operator="equal">
      <formula>"CUMPLIDA"</formula>
    </cfRule>
    <cfRule type="cellIs" dxfId="21" priority="24" operator="equal">
      <formula>"VENCIDA"</formula>
    </cfRule>
  </conditionalFormatting>
  <conditionalFormatting sqref="X85">
    <cfRule type="cellIs" dxfId="20" priority="19" operator="equal">
      <formula>"EN TERMINO"</formula>
    </cfRule>
    <cfRule type="cellIs" dxfId="19" priority="20" operator="equal">
      <formula>"CUMPLIDA"</formula>
    </cfRule>
    <cfRule type="cellIs" dxfId="18" priority="21" operator="equal">
      <formula>"VENCIDA"</formula>
    </cfRule>
  </conditionalFormatting>
  <conditionalFormatting sqref="X89">
    <cfRule type="cellIs" dxfId="17" priority="16" operator="equal">
      <formula>"EN TERMINO"</formula>
    </cfRule>
    <cfRule type="cellIs" dxfId="16" priority="17" operator="equal">
      <formula>"CUMPLIDA"</formula>
    </cfRule>
    <cfRule type="cellIs" dxfId="15" priority="18" operator="equal">
      <formula>"VENCIDA"</formula>
    </cfRule>
  </conditionalFormatting>
  <conditionalFormatting sqref="X99">
    <cfRule type="cellIs" dxfId="14" priority="13" operator="equal">
      <formula>"EN TERMINO"</formula>
    </cfRule>
    <cfRule type="cellIs" dxfId="13" priority="14" operator="equal">
      <formula>"CUMPLIDA"</formula>
    </cfRule>
    <cfRule type="cellIs" dxfId="12" priority="15" operator="equal">
      <formula>"VENCIDA"</formula>
    </cfRule>
  </conditionalFormatting>
  <conditionalFormatting sqref="X110">
    <cfRule type="cellIs" dxfId="11" priority="10" operator="equal">
      <formula>"EN TERMINO"</formula>
    </cfRule>
    <cfRule type="cellIs" dxfId="10" priority="11" operator="equal">
      <formula>"CUMPLIDA"</formula>
    </cfRule>
    <cfRule type="cellIs" dxfId="9" priority="12" operator="equal">
      <formula>"VENCIDA"</formula>
    </cfRule>
  </conditionalFormatting>
  <conditionalFormatting sqref="W256:X256">
    <cfRule type="cellIs" dxfId="8" priority="7" operator="equal">
      <formula>"EN TERMINO"</formula>
    </cfRule>
    <cfRule type="cellIs" dxfId="7" priority="8" operator="equal">
      <formula>"CUMPLIDA"</formula>
    </cfRule>
    <cfRule type="cellIs" dxfId="6" priority="9" operator="equal">
      <formula>"VENCIDA"</formula>
    </cfRule>
  </conditionalFormatting>
  <conditionalFormatting sqref="W257:X267">
    <cfRule type="cellIs" dxfId="5" priority="4" operator="equal">
      <formula>"EN TERMINO"</formula>
    </cfRule>
    <cfRule type="cellIs" dxfId="4" priority="5" operator="equal">
      <formula>"CUMPLIDA"</formula>
    </cfRule>
    <cfRule type="cellIs" dxfId="3" priority="6" operator="equal">
      <formula>"VENCIDA"</formula>
    </cfRule>
  </conditionalFormatting>
  <conditionalFormatting sqref="W268:X269">
    <cfRule type="cellIs" dxfId="2" priority="1" operator="equal">
      <formula>"EN TERMINO"</formula>
    </cfRule>
    <cfRule type="cellIs" dxfId="1" priority="2" operator="equal">
      <formula>"CUMPLIDA"</formula>
    </cfRule>
    <cfRule type="cellIs" dxfId="0" priority="3" operator="equal">
      <formula>"VENCIDA"</formula>
    </cfRule>
  </conditionalFormatting>
  <dataValidations count="12">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256:H257 H259:H269">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256:A269">
      <formula1>0</formula1>
      <formula2>9</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244:K245 K11:K124 K198:K200 K132:K133 K202 J290 K295:K298">
      <formula1>-2147483647</formula1>
      <formula2>2147483647</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134 C142 D126:D128 D137 D171 D175:D177 D201 D179:D181 D183:D184 D187 D194 D196:D197 D186:E186 D142:D143 D165:D168 D57:D59 D124 D61:D62 D13:D29 D118:D121 D51:D54 D11 D32 D34:D38 D42:D43 D45:D49 D76 D80:D105 D110:D115 D256:D26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134:C134 B201:C201 B175:C177 B183:C184 B179:C181 B192:C192 B186:C187 B194:C194 B196:C197 B142 B256:B269">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T192 T179:T186 T284 T171:T172 T175:T176 T166:T167 T24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246 E175:E185 E248 E167 E288 F168 E201 E165 E134 E171:E172 E137:H139 E187 E192:E194 E196 F197 E126:E128 E142:E143 E284 E25 E59 E61:E62 F15 E42:E44 E57 E124 E27:E37 E11:E22 E256:E26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F246 F169:F186 F288:F289 G181:G182 F248 F142 F134 F165 F126:F129 F201 F196 E188:E191 G187 F192 F194 F284 F124 F59 F11:F14 G15 G17 E38:E41 F61:F62 G29 F57 F122 F28:F44 G38:G41 F16:F25 G20 G22 F291 F256:F26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246 G248 G167:G180 G201 G165 G126:G129 G184:H185 G196:G197 H187:H191 F187:F191 F193 G188:G194 G183 G186 H181:H182 G142:G143 G132:G134 G124 G30:G31 G58:G59 G18:G19 G11:G14 G16 G23:G25 G27:G28 G61:G62 G122 H38:H41 G42:G44 G33:G37 G21 G288:G291 G256:G269 H258">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246 I137:I139 I126:I129 I232:I233 I248:I249 I201 I208 I142:I143 G284:I284 I32:J32 J12 I57:I59 I61:I62 I29 I34:I42 I124 I122 I11:I25 I132:I135 J133 I165:I197 I256:I26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246 J208 J286 J126:J129 J232:J233 J134:J135 J248:J249 J201 J137:J139 J142:J143 J284 J165:J197 J124 J27:J31 J11 J33:J44 J57:J59 J61:J62 J122 J13:J25 J132 I290 J291 J256:J26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246 H248 H201 H126:H129 H183 H186 H192:H194 H196:H197 H208 H142:H143 H165:H180 H124 H58:H59 H28:H37 H61:H62 H122 H42:H44 H11:H25 H132:H134 H288:H291">
      <formula1>-2147483647</formula1>
      <formula2>2147483647</formula2>
    </dataValidation>
  </dataValidations>
  <hyperlinks>
    <hyperlink ref="B146" location="_ftn1" display="_ftn1"/>
  </hyperlinks>
  <pageMargins left="0" right="0" top="0.19685039370078741" bottom="0" header="0" footer="0"/>
  <pageSetup paperSize="14" scale="38" orientation="landscape" horizontalDpi="1200" verticalDpi="1200" r:id="rId1"/>
  <rowBreaks count="4" manualBreakCount="4">
    <brk id="150" max="23" man="1"/>
    <brk id="236" max="23" man="1"/>
    <brk id="286" max="23" man="1"/>
    <brk id="29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O252" sqref="O252"/>
    </sheetView>
  </sheetViews>
  <sheetFormatPr baseColWidth="10" defaultRowHeight="15" x14ac:dyDescent="0.25"/>
  <cols>
    <col min="1" max="1" width="29.375" customWidth="1"/>
    <col min="2" max="2" width="17" customWidth="1"/>
    <col min="3" max="3" width="16" customWidth="1"/>
    <col min="7" max="7" width="22.375" customWidth="1"/>
    <col min="8" max="8" width="14.375" bestFit="1" customWidth="1"/>
    <col min="9" max="9" width="12.875" bestFit="1" customWidth="1"/>
    <col min="10" max="10" width="10.125" customWidth="1"/>
    <col min="11" max="11" width="11" customWidth="1"/>
  </cols>
  <sheetData>
    <row r="1" spans="1:6" ht="33" customHeight="1" x14ac:dyDescent="0.25">
      <c r="A1" s="198" t="s">
        <v>1216</v>
      </c>
      <c r="B1" s="198"/>
      <c r="C1" s="198"/>
      <c r="D1" s="198"/>
      <c r="E1" s="198"/>
    </row>
    <row r="2" spans="1:6" x14ac:dyDescent="0.25">
      <c r="A2" s="199" t="s">
        <v>1217</v>
      </c>
      <c r="B2" s="200"/>
      <c r="C2" s="200"/>
      <c r="D2" s="200"/>
      <c r="E2" s="201"/>
      <c r="F2" s="158"/>
    </row>
    <row r="3" spans="1:6" x14ac:dyDescent="0.25">
      <c r="A3" s="202" t="s">
        <v>1218</v>
      </c>
      <c r="B3" s="204" t="s">
        <v>1219</v>
      </c>
      <c r="C3" s="204"/>
      <c r="D3" s="204"/>
      <c r="E3" s="204"/>
      <c r="F3" s="158"/>
    </row>
    <row r="4" spans="1:6" ht="25.5" x14ac:dyDescent="0.25">
      <c r="A4" s="203"/>
      <c r="B4" s="159" t="s">
        <v>1220</v>
      </c>
      <c r="C4" s="159" t="s">
        <v>1221</v>
      </c>
      <c r="D4" s="159" t="s">
        <v>1222</v>
      </c>
      <c r="E4" s="159" t="s">
        <v>1223</v>
      </c>
      <c r="F4" s="158"/>
    </row>
    <row r="5" spans="1:6" x14ac:dyDescent="0.25">
      <c r="A5" s="160" t="s">
        <v>1206</v>
      </c>
      <c r="B5" s="161">
        <f>DEFINITIVO!WVX314</f>
        <v>2</v>
      </c>
      <c r="C5" s="161">
        <f>DEFINITIVO!WVY314</f>
        <v>26</v>
      </c>
      <c r="D5" s="161">
        <f>DEFINITIVO!WVZ314</f>
        <v>26</v>
      </c>
      <c r="E5" s="162">
        <f>SUM(B5:D5)</f>
        <v>54</v>
      </c>
      <c r="F5" s="158"/>
    </row>
    <row r="6" spans="1:6" x14ac:dyDescent="0.25">
      <c r="A6" s="160" t="s">
        <v>1207</v>
      </c>
      <c r="B6" s="161">
        <f>DEFINITIVO!WVX315</f>
        <v>6</v>
      </c>
      <c r="C6" s="161">
        <f>DEFINITIVO!WVY315</f>
        <v>22</v>
      </c>
      <c r="D6" s="161">
        <f>DEFINITIVO!WVZ315</f>
        <v>34</v>
      </c>
      <c r="E6" s="162">
        <f>SUM(B6:D6)</f>
        <v>62</v>
      </c>
      <c r="F6" s="158"/>
    </row>
    <row r="7" spans="1:6" x14ac:dyDescent="0.25">
      <c r="A7" s="160" t="s">
        <v>1208</v>
      </c>
      <c r="B7" s="161">
        <f>DEFINITIVO!WVX316</f>
        <v>0</v>
      </c>
      <c r="C7" s="161">
        <f>DEFINITIVO!WVY316</f>
        <v>2</v>
      </c>
      <c r="D7" s="161">
        <f>DEFINITIVO!WVZ316</f>
        <v>5</v>
      </c>
      <c r="E7" s="162">
        <f t="shared" ref="E7:E16" si="0">SUM(B7:D7)</f>
        <v>7</v>
      </c>
      <c r="F7" s="158"/>
    </row>
    <row r="8" spans="1:6" x14ac:dyDescent="0.25">
      <c r="A8" s="163" t="s">
        <v>1209</v>
      </c>
      <c r="B8" s="161">
        <f>DEFINITIVO!WVX317</f>
        <v>1</v>
      </c>
      <c r="C8" s="161">
        <f>DEFINITIVO!WVY317</f>
        <v>1</v>
      </c>
      <c r="D8" s="161">
        <f>DEFINITIVO!WVZ317</f>
        <v>2</v>
      </c>
      <c r="E8" s="162">
        <f t="shared" si="0"/>
        <v>4</v>
      </c>
      <c r="F8" s="158"/>
    </row>
    <row r="9" spans="1:6" x14ac:dyDescent="0.25">
      <c r="A9" s="160" t="s">
        <v>1210</v>
      </c>
      <c r="B9" s="161">
        <f>DEFINITIVO!WVX318</f>
        <v>0</v>
      </c>
      <c r="C9" s="161">
        <f>DEFINITIVO!WVY318</f>
        <v>2</v>
      </c>
      <c r="D9" s="161">
        <f>DEFINITIVO!WVZ318</f>
        <v>0</v>
      </c>
      <c r="E9" s="162">
        <f t="shared" si="0"/>
        <v>2</v>
      </c>
      <c r="F9" s="158"/>
    </row>
    <row r="10" spans="1:6" x14ac:dyDescent="0.25">
      <c r="A10" s="160" t="s">
        <v>1211</v>
      </c>
      <c r="B10" s="161">
        <f>DEFINITIVO!WVX319</f>
        <v>0</v>
      </c>
      <c r="C10" s="161">
        <f>DEFINITIVO!WVY319</f>
        <v>1</v>
      </c>
      <c r="D10" s="161">
        <f>DEFINITIVO!WVZ319</f>
        <v>1</v>
      </c>
      <c r="E10" s="162">
        <f t="shared" si="0"/>
        <v>2</v>
      </c>
      <c r="F10" s="158"/>
    </row>
    <row r="11" spans="1:6" x14ac:dyDescent="0.25">
      <c r="A11" s="160" t="s">
        <v>1212</v>
      </c>
      <c r="B11" s="161">
        <f>DEFINITIVO!WVX320</f>
        <v>0</v>
      </c>
      <c r="C11" s="161">
        <f>DEFINITIVO!WVY320</f>
        <v>0</v>
      </c>
      <c r="D11" s="161">
        <f>DEFINITIVO!WVZ320</f>
        <v>14</v>
      </c>
      <c r="E11" s="162">
        <f t="shared" si="0"/>
        <v>14</v>
      </c>
      <c r="F11" s="158"/>
    </row>
    <row r="12" spans="1:6" x14ac:dyDescent="0.25">
      <c r="A12" s="160" t="s">
        <v>13</v>
      </c>
      <c r="B12" s="161">
        <f>DEFINITIVO!WVX321</f>
        <v>1</v>
      </c>
      <c r="C12" s="161">
        <f>DEFINITIVO!WVY321</f>
        <v>6</v>
      </c>
      <c r="D12" s="161">
        <f>DEFINITIVO!WVZ321</f>
        <v>3</v>
      </c>
      <c r="E12" s="162">
        <f t="shared" si="0"/>
        <v>10</v>
      </c>
      <c r="F12" s="158"/>
    </row>
    <row r="13" spans="1:6" x14ac:dyDescent="0.25">
      <c r="A13" s="160" t="s">
        <v>1213</v>
      </c>
      <c r="B13" s="161">
        <f>DEFINITIVO!WVX322</f>
        <v>0</v>
      </c>
      <c r="C13" s="161">
        <f>DEFINITIVO!WVY322</f>
        <v>1</v>
      </c>
      <c r="D13" s="161">
        <f>DEFINITIVO!WVZ322</f>
        <v>0</v>
      </c>
      <c r="E13" s="162">
        <f t="shared" si="0"/>
        <v>1</v>
      </c>
      <c r="F13" s="158"/>
    </row>
    <row r="14" spans="1:6" x14ac:dyDescent="0.25">
      <c r="A14" s="160" t="s">
        <v>1214</v>
      </c>
      <c r="B14" s="161">
        <f>DEFINITIVO!WVX323</f>
        <v>0</v>
      </c>
      <c r="C14" s="161">
        <f>DEFINITIVO!WVY323</f>
        <v>1</v>
      </c>
      <c r="D14" s="161">
        <f>DEFINITIVO!WVZ323</f>
        <v>2</v>
      </c>
      <c r="E14" s="162">
        <f t="shared" si="0"/>
        <v>3</v>
      </c>
      <c r="F14" s="158"/>
    </row>
    <row r="15" spans="1:6" x14ac:dyDescent="0.25">
      <c r="A15" s="160" t="s">
        <v>1137</v>
      </c>
      <c r="B15" s="161">
        <f>DEFINITIVO!WVX324</f>
        <v>1</v>
      </c>
      <c r="C15" s="161">
        <f>DEFINITIVO!WVY324</f>
        <v>3</v>
      </c>
      <c r="D15" s="161">
        <f>DEFINITIVO!WVZ324</f>
        <v>0</v>
      </c>
      <c r="E15" s="162">
        <f t="shared" si="0"/>
        <v>4</v>
      </c>
      <c r="F15" s="158"/>
    </row>
    <row r="16" spans="1:6" x14ac:dyDescent="0.25">
      <c r="A16" s="160" t="s">
        <v>1215</v>
      </c>
      <c r="B16" s="161">
        <f>DEFINITIVO!WVX325</f>
        <v>1</v>
      </c>
      <c r="C16" s="161">
        <f>DEFINITIVO!WVY325</f>
        <v>0</v>
      </c>
      <c r="D16" s="161">
        <f>DEFINITIVO!WVZ325</f>
        <v>3</v>
      </c>
      <c r="E16" s="162">
        <f t="shared" si="0"/>
        <v>4</v>
      </c>
      <c r="F16" s="158"/>
    </row>
    <row r="17" spans="1:6" x14ac:dyDescent="0.25">
      <c r="A17" s="164" t="s">
        <v>1197</v>
      </c>
      <c r="B17" s="165">
        <f>SUM(B5:B16)</f>
        <v>12</v>
      </c>
      <c r="C17" s="165">
        <f t="shared" ref="C17:E17" si="1">SUM(C5:C16)</f>
        <v>65</v>
      </c>
      <c r="D17" s="165">
        <f t="shared" si="1"/>
        <v>90</v>
      </c>
      <c r="E17" s="165">
        <f t="shared" si="1"/>
        <v>167</v>
      </c>
      <c r="F17" s="166"/>
    </row>
    <row r="20" spans="1:6" x14ac:dyDescent="0.25">
      <c r="A20" s="204" t="s">
        <v>1224</v>
      </c>
      <c r="B20" s="204"/>
      <c r="C20" s="204"/>
      <c r="D20" s="204"/>
      <c r="E20" s="204"/>
    </row>
    <row r="21" spans="1:6" x14ac:dyDescent="0.25">
      <c r="A21" s="205" t="s">
        <v>1218</v>
      </c>
      <c r="B21" s="204" t="s">
        <v>1225</v>
      </c>
      <c r="C21" s="204"/>
      <c r="D21" s="204"/>
      <c r="E21" s="204"/>
    </row>
    <row r="22" spans="1:6" x14ac:dyDescent="0.25">
      <c r="A22" s="205"/>
      <c r="B22" s="167" t="s">
        <v>1226</v>
      </c>
      <c r="C22" s="167" t="s">
        <v>1227</v>
      </c>
      <c r="D22" s="167" t="s">
        <v>1228</v>
      </c>
      <c r="E22" s="167" t="s">
        <v>1229</v>
      </c>
    </row>
    <row r="23" spans="1:6" x14ac:dyDescent="0.25">
      <c r="A23" s="168" t="s">
        <v>1206</v>
      </c>
      <c r="B23" s="161">
        <v>54</v>
      </c>
      <c r="C23" s="161">
        <v>20</v>
      </c>
      <c r="D23" s="161">
        <v>6</v>
      </c>
      <c r="E23" s="161">
        <v>0</v>
      </c>
    </row>
    <row r="24" spans="1:6" x14ac:dyDescent="0.25">
      <c r="A24" s="168" t="s">
        <v>1207</v>
      </c>
      <c r="B24" s="161">
        <v>62</v>
      </c>
      <c r="C24" s="161">
        <v>19</v>
      </c>
      <c r="D24" s="161">
        <v>0</v>
      </c>
      <c r="E24" s="161">
        <v>1</v>
      </c>
    </row>
    <row r="25" spans="1:6" x14ac:dyDescent="0.25">
      <c r="A25" s="168" t="s">
        <v>1208</v>
      </c>
      <c r="B25" s="161">
        <v>7</v>
      </c>
      <c r="C25" s="161">
        <v>2</v>
      </c>
      <c r="D25" s="161">
        <v>1</v>
      </c>
      <c r="E25" s="161">
        <v>1</v>
      </c>
    </row>
    <row r="26" spans="1:6" x14ac:dyDescent="0.25">
      <c r="A26" s="169" t="s">
        <v>1209</v>
      </c>
      <c r="B26" s="161">
        <v>4</v>
      </c>
      <c r="C26" s="161">
        <v>1</v>
      </c>
      <c r="D26" s="161">
        <v>1</v>
      </c>
      <c r="E26" s="161">
        <v>1</v>
      </c>
    </row>
    <row r="27" spans="1:6" x14ac:dyDescent="0.25">
      <c r="A27" s="168" t="s">
        <v>1210</v>
      </c>
      <c r="B27" s="161">
        <v>2</v>
      </c>
      <c r="C27" s="161">
        <v>1</v>
      </c>
      <c r="D27" s="161">
        <v>1</v>
      </c>
      <c r="E27" s="161">
        <v>0</v>
      </c>
    </row>
    <row r="28" spans="1:6" x14ac:dyDescent="0.25">
      <c r="A28" s="168" t="s">
        <v>1211</v>
      </c>
      <c r="B28" s="161">
        <v>2</v>
      </c>
      <c r="C28" s="161">
        <v>0</v>
      </c>
      <c r="D28" s="161">
        <v>0</v>
      </c>
      <c r="E28" s="161">
        <v>0</v>
      </c>
    </row>
    <row r="29" spans="1:6" x14ac:dyDescent="0.25">
      <c r="A29" s="168" t="s">
        <v>1212</v>
      </c>
      <c r="B29" s="161">
        <v>14</v>
      </c>
      <c r="C29" s="161">
        <v>7</v>
      </c>
      <c r="D29" s="161">
        <v>0</v>
      </c>
      <c r="E29" s="161">
        <v>0</v>
      </c>
    </row>
    <row r="30" spans="1:6" x14ac:dyDescent="0.25">
      <c r="A30" s="168" t="s">
        <v>13</v>
      </c>
      <c r="B30" s="161">
        <v>10</v>
      </c>
      <c r="C30" s="161">
        <v>2</v>
      </c>
      <c r="D30" s="161">
        <v>0</v>
      </c>
      <c r="E30" s="161">
        <v>0</v>
      </c>
    </row>
    <row r="31" spans="1:6" x14ac:dyDescent="0.25">
      <c r="A31" s="168" t="s">
        <v>1213</v>
      </c>
      <c r="B31" s="161">
        <v>1</v>
      </c>
      <c r="C31" s="161">
        <v>0</v>
      </c>
      <c r="D31" s="161">
        <v>0</v>
      </c>
      <c r="E31" s="161">
        <v>0</v>
      </c>
    </row>
    <row r="32" spans="1:6" x14ac:dyDescent="0.25">
      <c r="A32" s="168" t="s">
        <v>1214</v>
      </c>
      <c r="B32" s="161">
        <v>3</v>
      </c>
      <c r="C32" s="161">
        <v>2</v>
      </c>
      <c r="D32" s="161">
        <v>0</v>
      </c>
      <c r="E32" s="161">
        <v>0</v>
      </c>
    </row>
    <row r="33" spans="1:5" x14ac:dyDescent="0.25">
      <c r="A33" s="168" t="s">
        <v>1137</v>
      </c>
      <c r="B33" s="161">
        <v>4</v>
      </c>
      <c r="C33" s="161">
        <v>0</v>
      </c>
      <c r="D33" s="161">
        <v>0</v>
      </c>
      <c r="E33" s="161">
        <v>0</v>
      </c>
    </row>
    <row r="34" spans="1:5" x14ac:dyDescent="0.25">
      <c r="A34" s="168" t="s">
        <v>1215</v>
      </c>
      <c r="B34" s="161">
        <v>4</v>
      </c>
      <c r="C34" s="161">
        <v>0</v>
      </c>
      <c r="D34" s="161">
        <v>0</v>
      </c>
      <c r="E34" s="161">
        <v>0</v>
      </c>
    </row>
    <row r="35" spans="1:5" x14ac:dyDescent="0.25">
      <c r="A35" s="164" t="s">
        <v>1197</v>
      </c>
      <c r="B35" s="165">
        <f>SUM(B23:B34)</f>
        <v>167</v>
      </c>
      <c r="C35" s="165">
        <f t="shared" ref="C35:E35" si="2">SUM(C23:C34)</f>
        <v>54</v>
      </c>
      <c r="D35" s="165">
        <f t="shared" si="2"/>
        <v>9</v>
      </c>
      <c r="E35" s="165">
        <f t="shared" si="2"/>
        <v>3</v>
      </c>
    </row>
  </sheetData>
  <mergeCells count="7">
    <mergeCell ref="A21:A22"/>
    <mergeCell ref="B21:E21"/>
    <mergeCell ref="A1:E1"/>
    <mergeCell ref="A2:E2"/>
    <mergeCell ref="A3:A4"/>
    <mergeCell ref="B3:E3"/>
    <mergeCell ref="A20:E20"/>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DEFINITIVO</vt:lpstr>
      <vt:lpstr>RESUMEN</vt:lpstr>
      <vt:lpstr>DEFINITIVO!Área_de_impresión</vt:lpstr>
      <vt:lpstr>DEFINITIVO!Títulos_a_imprimir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Juddy Alexandra Amado Sierra</dc:creator>
  <cp:lastModifiedBy>German Nuñez Ibata</cp:lastModifiedBy>
  <cp:lastPrinted>2017-05-03T14:27:04Z</cp:lastPrinted>
  <dcterms:created xsi:type="dcterms:W3CDTF">2017-05-03T13:42:08Z</dcterms:created>
  <dcterms:modified xsi:type="dcterms:W3CDTF">2017-05-03T14:32:50Z</dcterms:modified>
</cp:coreProperties>
</file>